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olors8.xml" ContentType="application/vnd.ms-office.chartcolorstyle+xml"/>
  <Override PartName="/xl/charts/colors9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Probation" sheetId="6" r:id="rId1"/>
    <sheet name="Probation-Graphs" sheetId="7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D115" i="6"/>
  <c r="CE115"/>
  <c r="CD23" l="1"/>
  <c r="CE23"/>
  <c r="CD16"/>
  <c r="CD9"/>
  <c r="CD5"/>
  <c r="CE5"/>
  <c r="CF5"/>
  <c r="CG5"/>
  <c r="CH5"/>
  <c r="CI5"/>
  <c r="CD6"/>
  <c r="CE6"/>
  <c r="CF6"/>
  <c r="CG6"/>
  <c r="CH6"/>
  <c r="CI6"/>
  <c r="CD7"/>
  <c r="CE7"/>
  <c r="CF7"/>
  <c r="CG7"/>
  <c r="CH7"/>
  <c r="CI7"/>
  <c r="CD8"/>
  <c r="CE8"/>
  <c r="CF8"/>
  <c r="CG8"/>
  <c r="CH8"/>
  <c r="CI8"/>
  <c r="CE4"/>
  <c r="CD4"/>
  <c r="CH4"/>
  <c r="CG4"/>
  <c r="CI115" l="1"/>
  <c r="CH115"/>
  <c r="CF115"/>
  <c r="CG115"/>
  <c r="CI60"/>
  <c r="CH60"/>
  <c r="CG60"/>
  <c r="CF60"/>
  <c r="CI23"/>
  <c r="CH23"/>
  <c r="CF23"/>
  <c r="CG23"/>
  <c r="CI16" l="1"/>
  <c r="CH16"/>
  <c r="CG16"/>
  <c r="CF16"/>
  <c r="CE16"/>
  <c r="CI9"/>
  <c r="CH9"/>
  <c r="CG9"/>
  <c r="CF9"/>
  <c r="CE9"/>
  <c r="CI4" l="1"/>
  <c r="CF4"/>
  <c r="BY22" l="1"/>
  <c r="BX22"/>
  <c r="BY21"/>
  <c r="BX21"/>
  <c r="BW21" s="1"/>
  <c r="BY20"/>
  <c r="BX20"/>
  <c r="BY19"/>
  <c r="BX19"/>
  <c r="BY18"/>
  <c r="BX18"/>
  <c r="BY17"/>
  <c r="BX17"/>
  <c r="BY16"/>
  <c r="BX16"/>
  <c r="BX15"/>
  <c r="BX14"/>
  <c r="BX13"/>
  <c r="BX12"/>
  <c r="BX11"/>
  <c r="BX10"/>
  <c r="BY10"/>
  <c r="BY11"/>
  <c r="BY12"/>
  <c r="BY13"/>
  <c r="BY14"/>
  <c r="BY15"/>
  <c r="BY9"/>
  <c r="BX9"/>
  <c r="BW17" l="1"/>
  <c r="CB17" s="1"/>
  <c r="CB21"/>
  <c r="BW20"/>
  <c r="CB20" s="1"/>
  <c r="BW22"/>
  <c r="CA22" s="1"/>
  <c r="BW19"/>
  <c r="CA19" s="1"/>
  <c r="BW16"/>
  <c r="CA16" s="1"/>
  <c r="BW18"/>
  <c r="CB18" s="1"/>
  <c r="CA21"/>
  <c r="BX5"/>
  <c r="BY5"/>
  <c r="BZ5"/>
  <c r="BX6"/>
  <c r="BY6"/>
  <c r="BZ6"/>
  <c r="BX7"/>
  <c r="BY7"/>
  <c r="BZ7"/>
  <c r="BX8"/>
  <c r="BY8"/>
  <c r="BZ8"/>
  <c r="BZ4"/>
  <c r="BY4"/>
  <c r="BX4"/>
  <c r="BZ3"/>
  <c r="BY3"/>
  <c r="BX3"/>
  <c r="BX150"/>
  <c r="BX149"/>
  <c r="BX148"/>
  <c r="BX147"/>
  <c r="BX146"/>
  <c r="BX145"/>
  <c r="BX144"/>
  <c r="BX143"/>
  <c r="BX142"/>
  <c r="BX141"/>
  <c r="BX140"/>
  <c r="BX139"/>
  <c r="BX138"/>
  <c r="BX137"/>
  <c r="BX136"/>
  <c r="BX135"/>
  <c r="BX134"/>
  <c r="BX133"/>
  <c r="BX132"/>
  <c r="BX131"/>
  <c r="BX130"/>
  <c r="BX129"/>
  <c r="BX128"/>
  <c r="BX127"/>
  <c r="BX126"/>
  <c r="BX125"/>
  <c r="BX124"/>
  <c r="BX123"/>
  <c r="BX122"/>
  <c r="BX121"/>
  <c r="BX120"/>
  <c r="BX119"/>
  <c r="BX118"/>
  <c r="BX117"/>
  <c r="BX116"/>
  <c r="BX114"/>
  <c r="BX113"/>
  <c r="BX112"/>
  <c r="BX111"/>
  <c r="BX110"/>
  <c r="BX109"/>
  <c r="BX108"/>
  <c r="BX107"/>
  <c r="BX106"/>
  <c r="BX105"/>
  <c r="BX104"/>
  <c r="BX103"/>
  <c r="BX102"/>
  <c r="BX101"/>
  <c r="BX100"/>
  <c r="BX99"/>
  <c r="BX98"/>
  <c r="BX97"/>
  <c r="BX96"/>
  <c r="BX95"/>
  <c r="BX94"/>
  <c r="BX93"/>
  <c r="BX92"/>
  <c r="BX91"/>
  <c r="BX90"/>
  <c r="BX89"/>
  <c r="BX88"/>
  <c r="BX87"/>
  <c r="BX86"/>
  <c r="BX85"/>
  <c r="BX84"/>
  <c r="BX83"/>
  <c r="BX82"/>
  <c r="BX81"/>
  <c r="BX80"/>
  <c r="BX79"/>
  <c r="BX78"/>
  <c r="BX77"/>
  <c r="BX76"/>
  <c r="BX75"/>
  <c r="BX74"/>
  <c r="BX73"/>
  <c r="BX72"/>
  <c r="BX71"/>
  <c r="BX70"/>
  <c r="BX69"/>
  <c r="BX68"/>
  <c r="BX67"/>
  <c r="BX66"/>
  <c r="BX65"/>
  <c r="BX64"/>
  <c r="BX63"/>
  <c r="BX62"/>
  <c r="BX61"/>
  <c r="BX60"/>
  <c r="BX59"/>
  <c r="BX58"/>
  <c r="BX57"/>
  <c r="BX56"/>
  <c r="BX55"/>
  <c r="BX54"/>
  <c r="BX53"/>
  <c r="BX52"/>
  <c r="BX51"/>
  <c r="BX50"/>
  <c r="BX49"/>
  <c r="BX48"/>
  <c r="BX47"/>
  <c r="BX46"/>
  <c r="BX45"/>
  <c r="BX44"/>
  <c r="BX43"/>
  <c r="BX42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W44" s="1"/>
  <c r="BY45"/>
  <c r="BW45" s="1"/>
  <c r="BY46"/>
  <c r="BY47"/>
  <c r="BY48"/>
  <c r="BY49"/>
  <c r="BY50"/>
  <c r="BY51"/>
  <c r="BY52"/>
  <c r="BW52" s="1"/>
  <c r="BY53"/>
  <c r="BW53" s="1"/>
  <c r="BY54"/>
  <c r="BW54" s="1"/>
  <c r="BY55"/>
  <c r="BY56"/>
  <c r="BY57"/>
  <c r="BW57" s="1"/>
  <c r="BY58"/>
  <c r="BY59"/>
  <c r="BY60"/>
  <c r="BY61"/>
  <c r="BW61" s="1"/>
  <c r="BY62"/>
  <c r="BY63"/>
  <c r="BY64"/>
  <c r="BY65"/>
  <c r="BY66"/>
  <c r="BY67"/>
  <c r="BY68"/>
  <c r="BY69"/>
  <c r="BY70"/>
  <c r="BW70" s="1"/>
  <c r="BY71"/>
  <c r="BY72"/>
  <c r="BY73"/>
  <c r="BY74"/>
  <c r="BY75"/>
  <c r="BW75" s="1"/>
  <c r="BY76"/>
  <c r="BY77"/>
  <c r="BY78"/>
  <c r="BW78" s="1"/>
  <c r="BY79"/>
  <c r="BY80"/>
  <c r="BY81"/>
  <c r="BY82"/>
  <c r="BW82" s="1"/>
  <c r="BY83"/>
  <c r="BY84"/>
  <c r="BW84" s="1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W102"/>
  <c r="BY102"/>
  <c r="BY103"/>
  <c r="BY104"/>
  <c r="BY105"/>
  <c r="BW105" s="1"/>
  <c r="BY106"/>
  <c r="BY107"/>
  <c r="BY108"/>
  <c r="BY109"/>
  <c r="BY110"/>
  <c r="BW110" s="1"/>
  <c r="BY111"/>
  <c r="BY112"/>
  <c r="BY113"/>
  <c r="BW113" s="1"/>
  <c r="BY114"/>
  <c r="BW114" s="1"/>
  <c r="BX115"/>
  <c r="BY115"/>
  <c r="BY116"/>
  <c r="BW116" s="1"/>
  <c r="BY117"/>
  <c r="BY118"/>
  <c r="BY119"/>
  <c r="BW119" s="1"/>
  <c r="BY120"/>
  <c r="BY121"/>
  <c r="BW121" s="1"/>
  <c r="BY122"/>
  <c r="BY123"/>
  <c r="BY124"/>
  <c r="BW124" s="1"/>
  <c r="BY125"/>
  <c r="BW125" s="1"/>
  <c r="BY126"/>
  <c r="BY127"/>
  <c r="BY128"/>
  <c r="BW128" s="1"/>
  <c r="BY129"/>
  <c r="BY130"/>
  <c r="BY131"/>
  <c r="BY132"/>
  <c r="BW132" s="1"/>
  <c r="BY133"/>
  <c r="BY134"/>
  <c r="BY135"/>
  <c r="BW135" s="1"/>
  <c r="BY136"/>
  <c r="BY137"/>
  <c r="BY138"/>
  <c r="BY139"/>
  <c r="BY140"/>
  <c r="BY141"/>
  <c r="BY142"/>
  <c r="BY143"/>
  <c r="BW143" s="1"/>
  <c r="BY144"/>
  <c r="BY145"/>
  <c r="BY146"/>
  <c r="BY147"/>
  <c r="BY148"/>
  <c r="BY149"/>
  <c r="BY150"/>
  <c r="BY23"/>
  <c r="BX23"/>
  <c r="BW5"/>
  <c r="BW6"/>
  <c r="BW7"/>
  <c r="BW8"/>
  <c r="BW3"/>
  <c r="BW4"/>
  <c r="BW97" l="1"/>
  <c r="CB22"/>
  <c r="BW146"/>
  <c r="BW130"/>
  <c r="BW41"/>
  <c r="BW29"/>
  <c r="CB29" s="1"/>
  <c r="BW50"/>
  <c r="CB19"/>
  <c r="CA17"/>
  <c r="BW93"/>
  <c r="CA93" s="1"/>
  <c r="BW89"/>
  <c r="BW73"/>
  <c r="BW65"/>
  <c r="BW24"/>
  <c r="CA24" s="1"/>
  <c r="CB16"/>
  <c r="BW32"/>
  <c r="BW80"/>
  <c r="CA80" s="1"/>
  <c r="BW137"/>
  <c r="CA137" s="1"/>
  <c r="BW149"/>
  <c r="CA18"/>
  <c r="BW136"/>
  <c r="CB136" s="1"/>
  <c r="BW27"/>
  <c r="CA27" s="1"/>
  <c r="BW127"/>
  <c r="CB127" s="1"/>
  <c r="BW36"/>
  <c r="CA36" s="1"/>
  <c r="CA52"/>
  <c r="BW64"/>
  <c r="CB64" s="1"/>
  <c r="BW72"/>
  <c r="CA72" s="1"/>
  <c r="BW129"/>
  <c r="CA129" s="1"/>
  <c r="BW120"/>
  <c r="CB120" s="1"/>
  <c r="BW104"/>
  <c r="CB104" s="1"/>
  <c r="BW92"/>
  <c r="CB92" s="1"/>
  <c r="BW25"/>
  <c r="CB25" s="1"/>
  <c r="BW81"/>
  <c r="CB81" s="1"/>
  <c r="BW58"/>
  <c r="CB58" s="1"/>
  <c r="BW43"/>
  <c r="CA43" s="1"/>
  <c r="CA75"/>
  <c r="BW138"/>
  <c r="CB138" s="1"/>
  <c r="BW98"/>
  <c r="CB98" s="1"/>
  <c r="CB54"/>
  <c r="BW46"/>
  <c r="CA46" s="1"/>
  <c r="CB32"/>
  <c r="BW28"/>
  <c r="CA28" s="1"/>
  <c r="BW40"/>
  <c r="CB40" s="1"/>
  <c r="CA44"/>
  <c r="BW56"/>
  <c r="CA56" s="1"/>
  <c r="BW68"/>
  <c r="CA68" s="1"/>
  <c r="CA84"/>
  <c r="BW96"/>
  <c r="CB96" s="1"/>
  <c r="CA121"/>
  <c r="CB146"/>
  <c r="BW144"/>
  <c r="CB144" s="1"/>
  <c r="CB125"/>
  <c r="BW122"/>
  <c r="CB122" s="1"/>
  <c r="CB116"/>
  <c r="CB114"/>
  <c r="BW112"/>
  <c r="CB112" s="1"/>
  <c r="BW106"/>
  <c r="CB106" s="1"/>
  <c r="BW94"/>
  <c r="CB94" s="1"/>
  <c r="CB84"/>
  <c r="CB72"/>
  <c r="BW69"/>
  <c r="CB69" s="1"/>
  <c r="BW59"/>
  <c r="CA59" s="1"/>
  <c r="CB44"/>
  <c r="BW42"/>
  <c r="CB42" s="1"/>
  <c r="CB52"/>
  <c r="BW148"/>
  <c r="CB148" s="1"/>
  <c r="CB132"/>
  <c r="BW90"/>
  <c r="CB90" s="1"/>
  <c r="CA32"/>
  <c r="BW48"/>
  <c r="CA48" s="1"/>
  <c r="BW60"/>
  <c r="CB60" s="1"/>
  <c r="BW76"/>
  <c r="CB76" s="1"/>
  <c r="BW88"/>
  <c r="CA88" s="1"/>
  <c r="BW100"/>
  <c r="CA100" s="1"/>
  <c r="BW117"/>
  <c r="CA117" s="1"/>
  <c r="CA125"/>
  <c r="BW133"/>
  <c r="CA133" s="1"/>
  <c r="BW141"/>
  <c r="CA141" s="1"/>
  <c r="BW145"/>
  <c r="CA145" s="1"/>
  <c r="CA149"/>
  <c r="CC3"/>
  <c r="CC8"/>
  <c r="CB7"/>
  <c r="CA6"/>
  <c r="CB149"/>
  <c r="CB137"/>
  <c r="CB135"/>
  <c r="CB130"/>
  <c r="CB128"/>
  <c r="CB121"/>
  <c r="CB119"/>
  <c r="CB110"/>
  <c r="CB102"/>
  <c r="CB97"/>
  <c r="BW91"/>
  <c r="CA91" s="1"/>
  <c r="CB82"/>
  <c r="CB80"/>
  <c r="CB75"/>
  <c r="CB61"/>
  <c r="CB59"/>
  <c r="CB57"/>
  <c r="CB50"/>
  <c r="BW26"/>
  <c r="CA26" s="1"/>
  <c r="BW30"/>
  <c r="CB30" s="1"/>
  <c r="BW34"/>
  <c r="CA34" s="1"/>
  <c r="BW38"/>
  <c r="CA38" s="1"/>
  <c r="CA50"/>
  <c r="CA54"/>
  <c r="CA58"/>
  <c r="BW62"/>
  <c r="CA62" s="1"/>
  <c r="BW66"/>
  <c r="CB66" s="1"/>
  <c r="CA70"/>
  <c r="BW74"/>
  <c r="CB74" s="1"/>
  <c r="CA78"/>
  <c r="CA82"/>
  <c r="BW86"/>
  <c r="CA86" s="1"/>
  <c r="CA98"/>
  <c r="CA102"/>
  <c r="CA106"/>
  <c r="CA110"/>
  <c r="CA114"/>
  <c r="CA119"/>
  <c r="CA127"/>
  <c r="CA135"/>
  <c r="CA143"/>
  <c r="CA3"/>
  <c r="CB4"/>
  <c r="CA8"/>
  <c r="CC6"/>
  <c r="CB5"/>
  <c r="BW107"/>
  <c r="CB107" s="1"/>
  <c r="CA116"/>
  <c r="CA124"/>
  <c r="CA128"/>
  <c r="CA132"/>
  <c r="CA136"/>
  <c r="BW140"/>
  <c r="CA140" s="1"/>
  <c r="CA144"/>
  <c r="CA148"/>
  <c r="CB3"/>
  <c r="CC4"/>
  <c r="CC7"/>
  <c r="CB6"/>
  <c r="CA5"/>
  <c r="CA20"/>
  <c r="CB145"/>
  <c r="CB143"/>
  <c r="CB133"/>
  <c r="CB124"/>
  <c r="CB113"/>
  <c r="CB105"/>
  <c r="CB100"/>
  <c r="CB89"/>
  <c r="CB86"/>
  <c r="CB78"/>
  <c r="CB73"/>
  <c r="CB70"/>
  <c r="CB65"/>
  <c r="CB62"/>
  <c r="CB53"/>
  <c r="CB45"/>
  <c r="CB43"/>
  <c r="CB41"/>
  <c r="CA29"/>
  <c r="BW33"/>
  <c r="CA33" s="1"/>
  <c r="BW37"/>
  <c r="CA37" s="1"/>
  <c r="CA41"/>
  <c r="CA45"/>
  <c r="BW49"/>
  <c r="CA49" s="1"/>
  <c r="CA53"/>
  <c r="CA57"/>
  <c r="CA61"/>
  <c r="CA65"/>
  <c r="CA69"/>
  <c r="CA73"/>
  <c r="BW77"/>
  <c r="CB77" s="1"/>
  <c r="BW85"/>
  <c r="CB85" s="1"/>
  <c r="CA89"/>
  <c r="CA97"/>
  <c r="BW101"/>
  <c r="CA101" s="1"/>
  <c r="CA105"/>
  <c r="BW109"/>
  <c r="CB109" s="1"/>
  <c r="CA113"/>
  <c r="CA130"/>
  <c r="CA138"/>
  <c r="CA146"/>
  <c r="CA4"/>
  <c r="CB8"/>
  <c r="CA7"/>
  <c r="CC5"/>
  <c r="BW103"/>
  <c r="CA103" s="1"/>
  <c r="BW87"/>
  <c r="CA87" s="1"/>
  <c r="BW71"/>
  <c r="CA71" s="1"/>
  <c r="BW55"/>
  <c r="CA55" s="1"/>
  <c r="BW39"/>
  <c r="CB39" s="1"/>
  <c r="BW150"/>
  <c r="CB150" s="1"/>
  <c r="BW147"/>
  <c r="CB147" s="1"/>
  <c r="BW142"/>
  <c r="CB142" s="1"/>
  <c r="BW139"/>
  <c r="CB139" s="1"/>
  <c r="BW134"/>
  <c r="CB134" s="1"/>
  <c r="BW131"/>
  <c r="CB131" s="1"/>
  <c r="BW126"/>
  <c r="CB126" s="1"/>
  <c r="BW123"/>
  <c r="CB123" s="1"/>
  <c r="BW118"/>
  <c r="CB118" s="1"/>
  <c r="BW115"/>
  <c r="CB115" s="1"/>
  <c r="BW111"/>
  <c r="CA111" s="1"/>
  <c r="BW108"/>
  <c r="CB108" s="1"/>
  <c r="BW99"/>
  <c r="CA99" s="1"/>
  <c r="BW83"/>
  <c r="CB83" s="1"/>
  <c r="BW67"/>
  <c r="CB67" s="1"/>
  <c r="BW51"/>
  <c r="CB51" s="1"/>
  <c r="BW35"/>
  <c r="CA35" s="1"/>
  <c r="BW95"/>
  <c r="CB95" s="1"/>
  <c r="BW79"/>
  <c r="CB79" s="1"/>
  <c r="BW63"/>
  <c r="CA63" s="1"/>
  <c r="BW47"/>
  <c r="CA47" s="1"/>
  <c r="BW31"/>
  <c r="CA31" s="1"/>
  <c r="CB91" l="1"/>
  <c r="CA90"/>
  <c r="CA85"/>
  <c r="CB93"/>
  <c r="CA42"/>
  <c r="CA76"/>
  <c r="CB24"/>
  <c r="CA81"/>
  <c r="CB27"/>
  <c r="CA60"/>
  <c r="CB31"/>
  <c r="CA95"/>
  <c r="CA139"/>
  <c r="CA123"/>
  <c r="CA115"/>
  <c r="CB71"/>
  <c r="CA51"/>
  <c r="CB36"/>
  <c r="CA134"/>
  <c r="CA109"/>
  <c r="CA107"/>
  <c r="CA66"/>
  <c r="CA108"/>
  <c r="CB63"/>
  <c r="CA112"/>
  <c r="CA150"/>
  <c r="CA147"/>
  <c r="CA131"/>
  <c r="CA118"/>
  <c r="CB103"/>
  <c r="CB47"/>
  <c r="CB140"/>
  <c r="CB46"/>
  <c r="CB111"/>
  <c r="CA67"/>
  <c r="CB38"/>
  <c r="CB33"/>
  <c r="CB99"/>
  <c r="CA83"/>
  <c r="CB35"/>
  <c r="CB101"/>
  <c r="CB141"/>
  <c r="CA39"/>
  <c r="CA142"/>
  <c r="CA126"/>
  <c r="CA25"/>
  <c r="CB48"/>
  <c r="CB55"/>
  <c r="CA122"/>
  <c r="CB28"/>
  <c r="CB68"/>
  <c r="CB117"/>
  <c r="CA120"/>
  <c r="CA74"/>
  <c r="CA30"/>
  <c r="CB37"/>
  <c r="CB49"/>
  <c r="CB88"/>
  <c r="CA96"/>
  <c r="CA40"/>
  <c r="CB26"/>
  <c r="CA79"/>
  <c r="CA104"/>
  <c r="CA64"/>
  <c r="CA92"/>
  <c r="CA77"/>
  <c r="CB34"/>
  <c r="CA94"/>
  <c r="CB87"/>
  <c r="CB56"/>
  <c r="CB129"/>
  <c r="BW23"/>
  <c r="BW9"/>
  <c r="BW14"/>
  <c r="BW12"/>
  <c r="BW11"/>
  <c r="BW15"/>
  <c r="BW10"/>
  <c r="BW13"/>
  <c r="CA12" l="1"/>
  <c r="CB12"/>
  <c r="CA9"/>
  <c r="CB9"/>
  <c r="CB13"/>
  <c r="CA13"/>
  <c r="CA10"/>
  <c r="CB10"/>
  <c r="CA15"/>
  <c r="CB15"/>
  <c r="CA11"/>
  <c r="CB11"/>
  <c r="CB23"/>
  <c r="CA23"/>
  <c r="CB14"/>
  <c r="CA14"/>
</calcChain>
</file>

<file path=xl/comments1.xml><?xml version="1.0" encoding="utf-8"?>
<comments xmlns="http://schemas.openxmlformats.org/spreadsheetml/2006/main">
  <authors>
    <author>Fazlul Karim Chowdhury</author>
    <author>GJG</author>
    <author/>
  </authors>
  <commentList>
    <comment ref="BX3" authorId="0">
      <text>
        <r>
          <rPr>
            <b/>
            <sz val="9"/>
            <color indexed="81"/>
            <rFont val="Tahoma"/>
            <family val="2"/>
          </rPr>
          <t>Male</t>
        </r>
      </text>
    </comment>
    <comment ref="BY3" authorId="0">
      <text>
        <r>
          <rPr>
            <b/>
            <sz val="9"/>
            <color indexed="81"/>
            <rFont val="Tahoma"/>
            <family val="2"/>
          </rPr>
          <t>Female</t>
        </r>
      </text>
    </comment>
    <comment ref="BZ3" authorId="0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CA3" authorId="0">
      <text>
        <r>
          <rPr>
            <b/>
            <sz val="9"/>
            <color indexed="81"/>
            <rFont val="Tahoma"/>
            <family val="2"/>
          </rPr>
          <t>Male</t>
        </r>
      </text>
    </comment>
    <comment ref="CB3" authorId="0">
      <text>
        <r>
          <rPr>
            <b/>
            <sz val="9"/>
            <color indexed="81"/>
            <rFont val="Tahoma"/>
            <family val="2"/>
          </rPr>
          <t>Female</t>
        </r>
      </text>
    </comment>
    <comment ref="CC3" authorId="0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BX4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BY4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BZ4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CA4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CB4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CC4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BX5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BY5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BZ5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CA5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CB5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CC5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BX6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BY6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BZ6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CA6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CB6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CC6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BX7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BY7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BZ7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CA7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CB7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CC7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BX8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BY8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BZ8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CA8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CB8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CC8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BX9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BY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CB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BY1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CB1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1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BY1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CB1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BY1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CB1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BY1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CB1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BY1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CB1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5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BY1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5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CB1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6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BY1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6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CB1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7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BY1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7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CB1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8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BY1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8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CB1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9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BY1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9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CB1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20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BY2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0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CB2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21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BY2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1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CB2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22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BY2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2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CB2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23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BY2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3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CB2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24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BY2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4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CB2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25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BY2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5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CB2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26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BY2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6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CB2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27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BY2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7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CB2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28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BY2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8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CB2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29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BY2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9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CB2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0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BY3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0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CB3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1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BY3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1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CB3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2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BY3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2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CB3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3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BY3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3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CB3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4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BY3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4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CB3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5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BY3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5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CB3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6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BY3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6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CB3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7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BY3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7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CB3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8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BY3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8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CB3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9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BY3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9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CB3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40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BY4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40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CB4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41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BY4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41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CB4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42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BY4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42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CB4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43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BY4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43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CB4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44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BY4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44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CB4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45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BY4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45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CB4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46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BY4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46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CB4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47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BY4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47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CB4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48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BY4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48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CB4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49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BY4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49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CB4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50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BY5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50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CB5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51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BY5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51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CB5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52" authorId="1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BY5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52" authorId="1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CB5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53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BY5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53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CB5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54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BY5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54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CB5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55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BY5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55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CB5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56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BY5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56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CB5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57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BY5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57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CB5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58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BY5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58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CB5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59" authorId="1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BY5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59" authorId="1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CB5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60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BY6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60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CB6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61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BY6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61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CB6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62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BY6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62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CB6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63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BY6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63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CB6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64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BY6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64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CB6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65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BY6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65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CB6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66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BY6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66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CB6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67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BY6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67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CB6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68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BY6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68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CB6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69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BY6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69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CB6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70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BY7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70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CB7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71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BY7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71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CB7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72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BY7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72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CB7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73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BY7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73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CB7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74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BY7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74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CB7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75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BY7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75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CB7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76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BY7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76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CB7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77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BY7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77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CB7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78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BY7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78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CB7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79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BY7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79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CB7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80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BY8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80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CB8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81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BY8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81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CB8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82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BY8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82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CB8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83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BY8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83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CB8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84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BY8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84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CB8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85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BY8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85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CB8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86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BY8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86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CB8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87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BY8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87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CB8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88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BY8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88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CB8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89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BY8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89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CB8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0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BY9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0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CB9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1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BY9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1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CB9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2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BY9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2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CB9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3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BY9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3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CB9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4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BY9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4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CB9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5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BY9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5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CB9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6" authorId="1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BY9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6" authorId="1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CB9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7" authorId="1">
      <text>
        <r>
          <rPr>
            <b/>
            <sz val="9"/>
            <color indexed="81"/>
            <rFont val="Tahoma"/>
            <family val="2"/>
          </rPr>
          <t>38</t>
        </r>
      </text>
    </comment>
    <comment ref="BY9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7" authorId="1">
      <text>
        <r>
          <rPr>
            <b/>
            <sz val="9"/>
            <color indexed="81"/>
            <rFont val="Tahoma"/>
            <family val="2"/>
          </rPr>
          <t>38</t>
        </r>
      </text>
    </comment>
    <comment ref="CB9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8" authorId="1">
      <text>
        <r>
          <rPr>
            <b/>
            <sz val="9"/>
            <color indexed="81"/>
            <rFont val="Tahoma"/>
            <family val="2"/>
          </rPr>
          <t>39</t>
        </r>
      </text>
    </comment>
    <comment ref="BY9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8" authorId="1">
      <text>
        <r>
          <rPr>
            <b/>
            <sz val="9"/>
            <color indexed="81"/>
            <rFont val="Tahoma"/>
            <family val="2"/>
          </rPr>
          <t>39</t>
        </r>
      </text>
    </comment>
    <comment ref="CB9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9" authorId="1">
      <text>
        <r>
          <rPr>
            <b/>
            <sz val="9"/>
            <color indexed="81"/>
            <rFont val="Tahoma"/>
            <family val="2"/>
          </rPr>
          <t>41</t>
        </r>
      </text>
    </comment>
    <comment ref="BY9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99" authorId="1">
      <text>
        <r>
          <rPr>
            <b/>
            <sz val="9"/>
            <color indexed="81"/>
            <rFont val="Tahoma"/>
            <family val="2"/>
          </rPr>
          <t>41</t>
        </r>
      </text>
    </comment>
    <comment ref="CB9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0" authorId="1">
      <text>
        <r>
          <rPr>
            <b/>
            <sz val="9"/>
            <color indexed="81"/>
            <rFont val="Tahoma"/>
            <family val="2"/>
          </rPr>
          <t>42</t>
        </r>
      </text>
    </comment>
    <comment ref="BY10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0" authorId="1">
      <text>
        <r>
          <rPr>
            <b/>
            <sz val="9"/>
            <color indexed="81"/>
            <rFont val="Tahoma"/>
            <family val="2"/>
          </rPr>
          <t>42</t>
        </r>
      </text>
    </comment>
    <comment ref="CB10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1" authorId="1">
      <text>
        <r>
          <rPr>
            <b/>
            <sz val="9"/>
            <color indexed="81"/>
            <rFont val="Tahoma"/>
            <family val="2"/>
          </rPr>
          <t>43</t>
        </r>
      </text>
    </comment>
    <comment ref="BY10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1" authorId="1">
      <text>
        <r>
          <rPr>
            <b/>
            <sz val="9"/>
            <color indexed="81"/>
            <rFont val="Tahoma"/>
            <family val="2"/>
          </rPr>
          <t>43</t>
        </r>
      </text>
    </comment>
    <comment ref="CB10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2" authorId="1">
      <text>
        <r>
          <rPr>
            <b/>
            <sz val="9"/>
            <color indexed="81"/>
            <rFont val="Tahoma"/>
            <family val="2"/>
          </rPr>
          <t>44</t>
        </r>
      </text>
    </comment>
    <comment ref="BY10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2" authorId="1">
      <text>
        <r>
          <rPr>
            <b/>
            <sz val="9"/>
            <color indexed="81"/>
            <rFont val="Tahoma"/>
            <family val="2"/>
          </rPr>
          <t>44</t>
        </r>
      </text>
    </comment>
    <comment ref="CB10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3" authorId="1">
      <text>
        <r>
          <rPr>
            <b/>
            <sz val="9"/>
            <color indexed="81"/>
            <rFont val="Tahoma"/>
            <family val="2"/>
          </rPr>
          <t>44</t>
        </r>
      </text>
    </comment>
    <comment ref="BY10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3" authorId="1">
      <text>
        <r>
          <rPr>
            <b/>
            <sz val="9"/>
            <color indexed="81"/>
            <rFont val="Tahoma"/>
            <family val="2"/>
          </rPr>
          <t>44</t>
        </r>
      </text>
    </comment>
    <comment ref="CB10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4" authorId="1">
      <text>
        <r>
          <rPr>
            <b/>
            <sz val="9"/>
            <color indexed="81"/>
            <rFont val="Tahoma"/>
            <family val="2"/>
          </rPr>
          <t>45</t>
        </r>
      </text>
    </comment>
    <comment ref="BY10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4" authorId="1">
      <text>
        <r>
          <rPr>
            <b/>
            <sz val="9"/>
            <color indexed="81"/>
            <rFont val="Tahoma"/>
            <family val="2"/>
          </rPr>
          <t>45</t>
        </r>
      </text>
    </comment>
    <comment ref="CB10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5" authorId="1">
      <text>
        <r>
          <rPr>
            <b/>
            <sz val="9"/>
            <color indexed="81"/>
            <rFont val="Tahoma"/>
            <family val="2"/>
          </rPr>
          <t>46</t>
        </r>
      </text>
    </comment>
    <comment ref="BY10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5" authorId="1">
      <text>
        <r>
          <rPr>
            <b/>
            <sz val="9"/>
            <color indexed="81"/>
            <rFont val="Tahoma"/>
            <family val="2"/>
          </rPr>
          <t>46</t>
        </r>
      </text>
    </comment>
    <comment ref="CB10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6" authorId="1">
      <text>
        <r>
          <rPr>
            <b/>
            <sz val="9"/>
            <color indexed="81"/>
            <rFont val="Tahoma"/>
            <family val="2"/>
          </rPr>
          <t>47</t>
        </r>
      </text>
    </comment>
    <comment ref="BY10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6" authorId="1">
      <text>
        <r>
          <rPr>
            <b/>
            <sz val="9"/>
            <color indexed="81"/>
            <rFont val="Tahoma"/>
            <family val="2"/>
          </rPr>
          <t>47</t>
        </r>
      </text>
    </comment>
    <comment ref="CB10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7" authorId="1">
      <text>
        <r>
          <rPr>
            <b/>
            <sz val="9"/>
            <color indexed="81"/>
            <rFont val="Tahoma"/>
            <family val="2"/>
          </rPr>
          <t>48</t>
        </r>
      </text>
    </comment>
    <comment ref="BY10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7" authorId="1">
      <text>
        <r>
          <rPr>
            <b/>
            <sz val="9"/>
            <color indexed="81"/>
            <rFont val="Tahoma"/>
            <family val="2"/>
          </rPr>
          <t>48</t>
        </r>
      </text>
    </comment>
    <comment ref="CB10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8" authorId="1">
      <text>
        <r>
          <rPr>
            <b/>
            <sz val="9"/>
            <color indexed="81"/>
            <rFont val="Tahoma"/>
            <family val="2"/>
          </rPr>
          <t>49</t>
        </r>
      </text>
    </comment>
    <comment ref="BY10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8" authorId="1">
      <text>
        <r>
          <rPr>
            <b/>
            <sz val="9"/>
            <color indexed="81"/>
            <rFont val="Tahoma"/>
            <family val="2"/>
          </rPr>
          <t>49</t>
        </r>
      </text>
    </comment>
    <comment ref="CB10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09" authorId="1">
      <text>
        <r>
          <rPr>
            <b/>
            <sz val="9"/>
            <color indexed="81"/>
            <rFont val="Tahoma"/>
            <family val="2"/>
          </rPr>
          <t>50</t>
        </r>
      </text>
    </comment>
    <comment ref="BY10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09" authorId="1">
      <text>
        <r>
          <rPr>
            <b/>
            <sz val="9"/>
            <color indexed="81"/>
            <rFont val="Tahoma"/>
            <family val="2"/>
          </rPr>
          <t>50</t>
        </r>
      </text>
    </comment>
    <comment ref="CB10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10" authorId="1">
      <text>
        <r>
          <rPr>
            <b/>
            <sz val="9"/>
            <color indexed="81"/>
            <rFont val="Tahoma"/>
            <family val="2"/>
          </rPr>
          <t>51</t>
        </r>
      </text>
    </comment>
    <comment ref="BY11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0" authorId="1">
      <text>
        <r>
          <rPr>
            <b/>
            <sz val="9"/>
            <color indexed="81"/>
            <rFont val="Tahoma"/>
            <family val="2"/>
          </rPr>
          <t>51</t>
        </r>
      </text>
    </comment>
    <comment ref="CB11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11" authorId="1">
      <text>
        <r>
          <rPr>
            <b/>
            <sz val="9"/>
            <color indexed="81"/>
            <rFont val="Tahoma"/>
            <family val="2"/>
          </rPr>
          <t>52</t>
        </r>
      </text>
    </comment>
    <comment ref="BY11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1" authorId="1">
      <text>
        <r>
          <rPr>
            <b/>
            <sz val="9"/>
            <color indexed="81"/>
            <rFont val="Tahoma"/>
            <family val="2"/>
          </rPr>
          <t>52</t>
        </r>
      </text>
    </comment>
    <comment ref="CB11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12" authorId="1">
      <text>
        <r>
          <rPr>
            <b/>
            <sz val="9"/>
            <color indexed="81"/>
            <rFont val="Tahoma"/>
            <family val="2"/>
          </rPr>
          <t>53</t>
        </r>
      </text>
    </comment>
    <comment ref="BY11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2" authorId="1">
      <text>
        <r>
          <rPr>
            <b/>
            <sz val="9"/>
            <color indexed="81"/>
            <rFont val="Tahoma"/>
            <family val="2"/>
          </rPr>
          <t>53</t>
        </r>
      </text>
    </comment>
    <comment ref="CB11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13" authorId="1">
      <text>
        <r>
          <rPr>
            <b/>
            <sz val="9"/>
            <color indexed="81"/>
            <rFont val="Tahoma"/>
            <family val="2"/>
          </rPr>
          <t>54</t>
        </r>
      </text>
    </comment>
    <comment ref="BY11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3" authorId="1">
      <text>
        <r>
          <rPr>
            <b/>
            <sz val="9"/>
            <color indexed="81"/>
            <rFont val="Tahoma"/>
            <family val="2"/>
          </rPr>
          <t>54</t>
        </r>
      </text>
    </comment>
    <comment ref="CB11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14" authorId="1">
      <text>
        <r>
          <rPr>
            <b/>
            <sz val="9"/>
            <color indexed="81"/>
            <rFont val="Tahoma"/>
            <family val="2"/>
          </rPr>
          <t>55</t>
        </r>
      </text>
    </comment>
    <comment ref="BY11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4" authorId="1">
      <text>
        <r>
          <rPr>
            <b/>
            <sz val="9"/>
            <color indexed="81"/>
            <rFont val="Tahoma"/>
            <family val="2"/>
          </rPr>
          <t>55</t>
        </r>
      </text>
    </comment>
    <comment ref="CB11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15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BY11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5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CB11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16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BY11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6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CB11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17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BY11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7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CB11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18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BY11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8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CB11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9" authorId="2">
      <text>
        <r>
          <rPr>
            <sz val="10"/>
            <color rgb="FF000000"/>
            <rFont val="Arial"/>
            <family val="2"/>
          </rPr>
          <t>rare
	-Kashfiya Nawrin</t>
        </r>
      </text>
    </comment>
    <comment ref="BX119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BY11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19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CB11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0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BY12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0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CB12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1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BY12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1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CB12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2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BY12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2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CB12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3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BY12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3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CB12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4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BY12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4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CB12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5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BY12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5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CB12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6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BY12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6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CB12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7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BY12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7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CB12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8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BY12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8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CB12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29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BY12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29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CB12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0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BY13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0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CB13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1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BY13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1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CB13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2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BY13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2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CB13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3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BY13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3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CB13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4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BY13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4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CB13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5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BY13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5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CB13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6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BY13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6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CB13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7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BY13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7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CB13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8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BY13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8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CB13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39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BY13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39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CB13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0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BY14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0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CB14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1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BY14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1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CB14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2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BY14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2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CB14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3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BY14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3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CB14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4" authorId="1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BY14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4" authorId="1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CB14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5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BY14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5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CB14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6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BY14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6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CB14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7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BY14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7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CB14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8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BY14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8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CB14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49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BY14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49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CB14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150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BY15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50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CB15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<sst xmlns="http://schemas.openxmlformats.org/spreadsheetml/2006/main" count="316" uniqueCount="245">
  <si>
    <t>1=Improved efficiency of DLAO including by helped to get legal aid service</t>
  </si>
  <si>
    <t>2=Reduce backlog cases including by audited pending cases against cause list/case diary &amp; color coded backlog cases</t>
  </si>
  <si>
    <t>3=Encouraged parties to compromise</t>
  </si>
  <si>
    <t>4=Improved witness management including phone numbers, locations, allowance, hearing witness using multimedia, calling the witness directly into court</t>
  </si>
  <si>
    <t>5=Increased awareness of laws and procedures</t>
  </si>
  <si>
    <t>6=Provided vocational training for under trial prisoners</t>
  </si>
  <si>
    <t>7=Provided counselling; drug, motivation etc.</t>
  </si>
  <si>
    <t>8=Selling prisoner made products and gave earned money to prisoners, rewards prisoners</t>
  </si>
  <si>
    <t>9=Established training program for convicted prisoners</t>
  </si>
  <si>
    <t>11=Introduced activities for children</t>
  </si>
  <si>
    <t>12=Strengthened supervision</t>
  </si>
  <si>
    <t>14=Keeping the court clean</t>
  </si>
  <si>
    <t>15=Made home visits to mediate, made arrangement for accused to meet the relatives</t>
  </si>
  <si>
    <t>16=Appointed ward mediators</t>
  </si>
  <si>
    <t>18=Abolished unofficial fees, paid fees by own</t>
  </si>
  <si>
    <t>19=Set up separate PP office</t>
  </si>
  <si>
    <t>20=Set up witness waiting room</t>
  </si>
  <si>
    <t>23=Sent petty cases to village courts</t>
  </si>
  <si>
    <t>24=Helped in mediation</t>
  </si>
  <si>
    <t>25=CCTV installation</t>
  </si>
  <si>
    <t>26=Separate women and children's desk</t>
  </si>
  <si>
    <t>27=Boost n of women PPs</t>
  </si>
  <si>
    <t>28=Any kind of training, joint training for police and prosecutors</t>
  </si>
  <si>
    <t>30=Helped to connect with Paralegals</t>
  </si>
  <si>
    <t>32=Help court to reduce pending cases avoiding unnecessary delay</t>
  </si>
  <si>
    <t>33=Maintain continuous communication with IO</t>
  </si>
  <si>
    <t>34=Assuring safety for Witnesses</t>
  </si>
  <si>
    <t>35=Consult with accused and plaintiff before hearing date</t>
  </si>
  <si>
    <t>36=Friendly behavior with clients</t>
  </si>
  <si>
    <t>1=Witnesses not attending including witness allowance</t>
  </si>
  <si>
    <t>2=Poor investigations</t>
  </si>
  <si>
    <t>3=Lengthy trials, too many adjournments</t>
  </si>
  <si>
    <t>5=Lack of courts</t>
  </si>
  <si>
    <t>6=Lack of judges</t>
  </si>
  <si>
    <t>7=Corruption</t>
  </si>
  <si>
    <t>8=Political interference</t>
  </si>
  <si>
    <t>9=Security for judges and witnesses</t>
  </si>
  <si>
    <t>10=Outdated laws</t>
  </si>
  <si>
    <t>11=Lack of Coordination, cooperation</t>
  </si>
  <si>
    <t>12=Low/insufficient professional standards</t>
  </si>
  <si>
    <t>13=Medical Officer slows down to issue certificate or false certificate</t>
  </si>
  <si>
    <t>14=Prosecution services: Permanent, poor service</t>
  </si>
  <si>
    <t>15=Lack of training</t>
  </si>
  <si>
    <t>16=Low fees and remuneration (prosecution)</t>
  </si>
  <si>
    <t>17=Wrong storing of Evidence in the Malkhana and evidence/witness not presenting before the Judge timely, accused not presenting in the court room</t>
  </si>
  <si>
    <t>19=Bail issues including if serious accused person gets bail</t>
  </si>
  <si>
    <t>20=Lack of awareness</t>
  </si>
  <si>
    <t>21=Tendency of filing false allegations</t>
  </si>
  <si>
    <t>23=Lack of compromise, ADR</t>
  </si>
  <si>
    <t>24=Lack of space, toilet, hygiene, accommodation (overcrowding)-prison</t>
  </si>
  <si>
    <t>25=Multiple accused (innocent)</t>
  </si>
  <si>
    <t>28=Case backlogs</t>
  </si>
  <si>
    <t>29=Conviction rate</t>
  </si>
  <si>
    <t>30=NOS law is very week, hard to get explanation for many sections</t>
  </si>
  <si>
    <t>31=No space(Room)for witness</t>
  </si>
  <si>
    <t>32=No consultation/advice taken from PP by IO before submitting Charge sheet</t>
  </si>
  <si>
    <t>33=Probation Officers are newly appointed and have no experience how this system works</t>
  </si>
  <si>
    <t>34=Lawyers(PP)/Judges not interested to use Probation for first or minor offenders</t>
  </si>
  <si>
    <t>35=Not following child (2013) act, Probation of offenders ordinance fully</t>
  </si>
  <si>
    <t>36=Punitive mentality of Judges</t>
  </si>
  <si>
    <t>37=Judges do not recognize probation service or Probation officers</t>
  </si>
  <si>
    <t>№</t>
  </si>
  <si>
    <t>Look Up List</t>
  </si>
  <si>
    <t>Gender</t>
  </si>
  <si>
    <t>M=Male, F=Female</t>
  </si>
  <si>
    <t>M</t>
  </si>
  <si>
    <t>F</t>
  </si>
  <si>
    <t>1 = Yes, 2 = No</t>
  </si>
  <si>
    <t>1=Speed up proceedings</t>
  </si>
  <si>
    <t>2=Digitalize processes</t>
  </si>
  <si>
    <t>3=Improve witness support</t>
  </si>
  <si>
    <t>4=Improve institutional cooperation, coordination</t>
  </si>
  <si>
    <t>5=Reduce political interference and corruption</t>
  </si>
  <si>
    <t>6=Increase use of forensic evidence</t>
  </si>
  <si>
    <t>7=Provide better community support</t>
  </si>
  <si>
    <t>9=Improve HR management/ inc shift systems</t>
  </si>
  <si>
    <t>11=Introduce an independent and permanent prosecution service</t>
  </si>
  <si>
    <t>12=Reform legislation</t>
  </si>
  <si>
    <t>13=Improve professional standards</t>
  </si>
  <si>
    <t>14=Improve investigations</t>
  </si>
  <si>
    <t>15=Raise awareness about the law and legal aid, council, probation by Arranging workshop and awareness programs with Civil society, Judges, Police and Lawyers(stakeholders)</t>
  </si>
  <si>
    <t>18=Expand jurisdiction of magistrates</t>
  </si>
  <si>
    <t>19=Limit the number of adjournments to 3</t>
  </si>
  <si>
    <t>20=Discharge all cases after 2 years</t>
  </si>
  <si>
    <t>21=Use more ADR in criminal cases</t>
  </si>
  <si>
    <t>22=Simplify judges' notetaking</t>
  </si>
  <si>
    <t>23=Increase space in prisons</t>
  </si>
  <si>
    <t>24=Speed up legal aid application process</t>
  </si>
  <si>
    <t>25=Improve access to legal aid in prison and at police stations</t>
  </si>
  <si>
    <t>26=Introduce a public defender system</t>
  </si>
  <si>
    <t>27=Increase fees for Public Prosecutors and Panel lawyers</t>
  </si>
  <si>
    <t>28=Expand the use of paralegals</t>
  </si>
  <si>
    <t>29=Provide more rehabilitation activities in prison</t>
  </si>
  <si>
    <t>30=Improve logistics</t>
  </si>
  <si>
    <t>31=Expand village court jurisdiction</t>
  </si>
  <si>
    <t>32=Increased Witness attendance</t>
  </si>
  <si>
    <t>33=Witnesses, Employees, Prisoners &amp; Judges safety and security, well equipped facilities</t>
  </si>
  <si>
    <t>34=Improved Supervision by Higher Officials</t>
  </si>
  <si>
    <t>35=Implement Judgement strictly</t>
  </si>
  <si>
    <t>36=Better consultation among IO and PP before submitting Investigation Report</t>
  </si>
  <si>
    <t>38=Correct storing of Evidence in the Malkhana and presenting before the Judge timely.</t>
  </si>
  <si>
    <t>39=IO should make witness to give hand written evidence according to CRPC 161 and hand over that to PP immediately.</t>
  </si>
  <si>
    <t>41=Create accountability for the performance</t>
  </si>
  <si>
    <t>42=Arrange or modify accommodation, recreational facilities for employees</t>
  </si>
  <si>
    <t>43=Improve prisoners' diet, health &amp; hygiene</t>
  </si>
  <si>
    <t>44=It should be Obligatory to submit NER report to the Court</t>
  </si>
  <si>
    <t>45=Witness waiting room (separate, clean, secured)</t>
  </si>
  <si>
    <t>46=Fulltime probation Officers in every districts</t>
  </si>
  <si>
    <t>47=Magistracy power to Probation officers</t>
  </si>
  <si>
    <t>48=Separate Child court for Child related cases</t>
  </si>
  <si>
    <t>49=Probation office In the court yard or near to child court</t>
  </si>
  <si>
    <t>50=Positive mentality of Judges and lawyers to use Probation</t>
  </si>
  <si>
    <t>51=Arrange workshop and awareness programs with Civil society,Judges,Police and lawyers(stakeholders)</t>
  </si>
  <si>
    <t>52=KUK and CDC and Safe home in every districts</t>
  </si>
  <si>
    <t>53=Keeping Probation acts in the syllabus in law colleges</t>
  </si>
  <si>
    <t>54=Fully implementation of Child, Probation and Safe home related acts</t>
  </si>
  <si>
    <t>55=If SC encourage Judges for more probation orders by giving monthly target</t>
  </si>
  <si>
    <t>7Norail</t>
  </si>
  <si>
    <t>Lal1</t>
  </si>
  <si>
    <t>Sun1</t>
  </si>
  <si>
    <t>Lax1</t>
  </si>
  <si>
    <t>Bram1</t>
  </si>
  <si>
    <t>Ran1</t>
  </si>
  <si>
    <t>Meh1</t>
  </si>
  <si>
    <t>Chu1</t>
  </si>
  <si>
    <t>Hab1</t>
  </si>
  <si>
    <t>Sir1</t>
  </si>
  <si>
    <t>Raj1</t>
  </si>
  <si>
    <t>Pat1</t>
  </si>
  <si>
    <t>Din1</t>
  </si>
  <si>
    <t>Nil1</t>
  </si>
  <si>
    <t>Gai1</t>
  </si>
  <si>
    <t>Nao1</t>
  </si>
  <si>
    <t>Nar1</t>
  </si>
  <si>
    <t>Bo1</t>
  </si>
  <si>
    <t>Th1</t>
  </si>
  <si>
    <t>Ch1</t>
  </si>
  <si>
    <t>Jh1</t>
  </si>
  <si>
    <t>Mk1</t>
  </si>
  <si>
    <t>Go1</t>
  </si>
  <si>
    <t>Sha1</t>
  </si>
  <si>
    <t>Nara1</t>
  </si>
  <si>
    <t>Dh</t>
  </si>
  <si>
    <t>Gaz</t>
  </si>
  <si>
    <t>Mun</t>
  </si>
  <si>
    <t>Nor</t>
  </si>
  <si>
    <t>Net</t>
  </si>
  <si>
    <t>Kis</t>
  </si>
  <si>
    <t>Far</t>
  </si>
  <si>
    <t>Rajbari</t>
  </si>
  <si>
    <t>Mad</t>
  </si>
  <si>
    <t>Jam</t>
  </si>
  <si>
    <t>My</t>
  </si>
  <si>
    <t>Sher</t>
  </si>
  <si>
    <t>Tang</t>
  </si>
  <si>
    <t>Chap</t>
  </si>
  <si>
    <t>Nator</t>
  </si>
  <si>
    <t>Kuri</t>
  </si>
  <si>
    <t>Pabna</t>
  </si>
  <si>
    <t>Joy</t>
  </si>
  <si>
    <t>Pancho</t>
  </si>
  <si>
    <t>Khu1</t>
  </si>
  <si>
    <t>Khu2</t>
  </si>
  <si>
    <t>Sat</t>
  </si>
  <si>
    <t>Bag</t>
  </si>
  <si>
    <t>Jessor</t>
  </si>
  <si>
    <t>Noakhali</t>
  </si>
  <si>
    <t>Feni</t>
  </si>
  <si>
    <t>Cox</t>
  </si>
  <si>
    <t>Ban</t>
  </si>
  <si>
    <t>Kag</t>
  </si>
  <si>
    <t>Syl</t>
  </si>
  <si>
    <t>Mou</t>
  </si>
  <si>
    <t>Bhola</t>
  </si>
  <si>
    <t>Jalo</t>
  </si>
  <si>
    <t>Piro</t>
  </si>
  <si>
    <t>Barguna</t>
  </si>
  <si>
    <t>Comi</t>
  </si>
  <si>
    <t>Norail</t>
  </si>
  <si>
    <t>Kustia</t>
  </si>
  <si>
    <t>Barisal</t>
  </si>
  <si>
    <t xml:space="preserve">M </t>
  </si>
  <si>
    <t>Does a probation officer receive any training on appointment?</t>
  </si>
  <si>
    <t>Have probation officers had any training in the Children Act (2013)?</t>
  </si>
  <si>
    <t>Is a probation officer called to police whenever a juvenile is arrested?</t>
  </si>
  <si>
    <t>Does a probation officer always attend the Child Court when it is sitting?</t>
  </si>
  <si>
    <t>Is a Child Welfare Board functioning in your district?</t>
  </si>
  <si>
    <t>Do probation officers prepare any pre-sentence reports in any court?</t>
  </si>
  <si>
    <t>1=In every case</t>
  </si>
  <si>
    <t>2=In most cases</t>
  </si>
  <si>
    <t>3=In a few cases</t>
  </si>
  <si>
    <t>4=Never</t>
  </si>
  <si>
    <t>5=Only adults</t>
  </si>
  <si>
    <t>6=Only child court</t>
  </si>
  <si>
    <t>What is the main reason for the low number of probation orders passed by the courts?</t>
  </si>
  <si>
    <t>1=Probation orders are breached and judiciary have no confidence in the order</t>
  </si>
  <si>
    <t>2=Defendant does not agree to a Probation Order</t>
  </si>
  <si>
    <t>3=Lawyers do not apply for Probation Order</t>
  </si>
  <si>
    <t>4=Judiciary unaware of Probation</t>
  </si>
  <si>
    <t>5=Short tenure of Probation Officers</t>
  </si>
  <si>
    <t>What are the three things that most frustrate you about the criminal justice system?</t>
  </si>
  <si>
    <t>4=Lack of IT, other equipment, logistic &amp; human resource management including any allowance,  
lawyers, security of evidence</t>
  </si>
  <si>
    <t>18=Witness change evidence after 
liaise with the other party, biased witness, 
doctor's improper witness</t>
  </si>
  <si>
    <t>26=Harassment of accused or witness</t>
  </si>
  <si>
    <t>27=Complicated process, high cost, long distance from court, delay in charge sheet, rearrested for not presenting recall, doesn't apply summon timely etc</t>
  </si>
  <si>
    <t>What changes would help probation officers do their work more effectively and efficiently?</t>
  </si>
  <si>
    <t>8=Post magistrates at police stations, involve magistrates into investigation</t>
  </si>
  <si>
    <t>10=Decentralize decision making, freedom of decision taking</t>
  </si>
  <si>
    <t>16=Modernize and improve infrastructure including number of courts</t>
  </si>
  <si>
    <t>17=Increase number of judges, magistrates</t>
  </si>
  <si>
    <t>37=Training, workshop, abroad or local mission</t>
  </si>
  <si>
    <t>40=Improve Salary scale &amp; designation, rewards, leave, upgradation, or also include prison employees into cader service</t>
  </si>
  <si>
    <t>What, if any, measure have you introduced to improve local performance in the criminal justice system?</t>
  </si>
  <si>
    <t>10=Used CCC to improve coordination eg; ensure no on-call or unrepresented prisoners, internal meetings, police magistracy conference for case follow up</t>
  </si>
  <si>
    <t>13=Collected money to help poor people including buy clothes, provide allowance</t>
  </si>
  <si>
    <t>17=Adopted court filing system including organize data, 
files, date, digital record system by own initiative etc</t>
  </si>
  <si>
    <t>21=Implemented various act including 166 of the constitution</t>
  </si>
  <si>
    <t>22=Used social media to collect information, publish cause list in website</t>
  </si>
  <si>
    <t>29=Speeds up accused or prisoner appearances including produced/
initiated prisoners into court, helped to collect dates, docs from court</t>
  </si>
  <si>
    <t>31=Developed infrastructure by own initiative including particular separate desk</t>
  </si>
  <si>
    <t>New Question(suplimenting Q. 1)</t>
  </si>
  <si>
    <t xml:space="preserve">What training does a probation officer receive on Appointment? </t>
  </si>
  <si>
    <t>1-Orientation training for Social service/Probation officer</t>
  </si>
  <si>
    <t>2-Probation and after care management training</t>
  </si>
  <si>
    <t>Old questions</t>
  </si>
  <si>
    <t>How often do probation officers attend the Magistrate’s Court?</t>
  </si>
  <si>
    <t>How often do probation officers attend the Sessions Court?</t>
  </si>
  <si>
    <t>Field visit responses</t>
  </si>
  <si>
    <t>District responses</t>
  </si>
  <si>
    <t>District ID 2 (GJG)</t>
  </si>
  <si>
    <t>Questions from the practitioner survey forms-Probation</t>
  </si>
  <si>
    <t>Total</t>
  </si>
  <si>
    <t>Count</t>
  </si>
  <si>
    <t>6=Plaintiff do not know about probation</t>
  </si>
  <si>
    <t>Percentage</t>
  </si>
  <si>
    <t>Statistical Analysis</t>
  </si>
  <si>
    <t>Avg</t>
  </si>
  <si>
    <t>Median</t>
  </si>
  <si>
    <t>Mode</t>
  </si>
  <si>
    <t>Std Dev</t>
  </si>
  <si>
    <t>22=Lawyers' problem including negligence, non cooperation, negligence 
in providing legal service , also for prison as  deprived institution</t>
  </si>
  <si>
    <t>Max Value</t>
  </si>
  <si>
    <t>Min Value</t>
  </si>
  <si>
    <t>7=As per court orders</t>
  </si>
  <si>
    <t xml:space="preserve">7=Tendency of Practicing Child act (2013) more 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</si>
</sst>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3">
    <xf numFmtId="0" fontId="0" fillId="0" borderId="0" xfId="0" applyFont="1" applyAlignme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 vertical="center" wrapText="1"/>
    </xf>
    <xf numFmtId="49" fontId="10" fillId="3" borderId="0" xfId="0" applyNumberFormat="1" applyFont="1" applyFill="1" applyAlignment="1">
      <alignment horizontal="right" vertical="center"/>
    </xf>
    <xf numFmtId="49" fontId="10" fillId="3" borderId="0" xfId="0" applyNumberFormat="1" applyFont="1" applyFill="1" applyAlignment="1">
      <alignment horizontal="right" vertical="center" wrapText="1"/>
    </xf>
    <xf numFmtId="0" fontId="11" fillId="3" borderId="0" xfId="0" applyFont="1" applyFill="1" applyAlignment="1">
      <alignment horizontal="right" vertical="center"/>
    </xf>
    <xf numFmtId="0" fontId="1" fillId="4" borderId="4" xfId="0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9" fontId="2" fillId="5" borderId="0" xfId="1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1" fontId="1" fillId="4" borderId="4" xfId="0" applyNumberFormat="1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left" vertical="center" wrapText="1"/>
    </xf>
    <xf numFmtId="1" fontId="1" fillId="4" borderId="4" xfId="0" applyNumberFormat="1" applyFont="1" applyFill="1" applyBorder="1" applyAlignment="1">
      <alignment horizontal="right"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9" fontId="2" fillId="3" borderId="0" xfId="1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right" vertical="top" wrapText="1"/>
    </xf>
    <xf numFmtId="2" fontId="1" fillId="4" borderId="4" xfId="0" applyNumberFormat="1" applyFont="1" applyFill="1" applyBorder="1" applyAlignment="1">
      <alignment horizontal="right" vertical="top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Probation: Gender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2F-46CB-9354-C19E26DEB95B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2F-46CB-9354-C19E26DEB95B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2F-46CB-9354-C19E26DEB95B}"/>
              </c:ext>
            </c:extLst>
          </c:dPt>
          <c:dLbls>
            <c:dLbl>
              <c:idx val="0"/>
              <c:layout>
                <c:manualLayout>
                  <c:x val="-3.8657082862517286E-17"/>
                  <c:y val="-3.84923817161185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Male</a:t>
                    </a:r>
                    <a:r>
                      <a:rPr lang="en-US" baseline="0"/>
                      <a:t>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02F-46CB-9354-C19E26DEB9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Female</a:t>
                    </a:r>
                    <a:r>
                      <a:rPr lang="en-US" baseline="0"/>
                      <a:t>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02F-46CB-9354-C19E26DEB95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02F-46CB-9354-C19E26DEB95B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Probation!$BX$3:$BZ$3</c:f>
              <c:numCache>
                <c:formatCode>General</c:formatCode>
                <c:ptCount val="3"/>
                <c:pt idx="0">
                  <c:v>56</c:v>
                </c:pt>
                <c:pt idx="1">
                  <c:v>13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2F-46CB-9354-C19E26DEB95B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102F-46CB-9354-C19E26DEB95B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02F-46CB-9354-C19E26DEB95B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102F-46CB-9354-C19E26DEB95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02F-46CB-9354-C19E26DEB95B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Probation: What changes would help probation officers do their work more effectively and efficiently?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Probation!$C$60:$C$114</c:f>
              <c:strCache>
                <c:ptCount val="55"/>
                <c:pt idx="0">
                  <c:v>1=Speed up proceedings</c:v>
                </c:pt>
                <c:pt idx="1">
                  <c:v>2=Digitalize processes</c:v>
                </c:pt>
                <c:pt idx="2">
                  <c:v>3=Improve witness support</c:v>
                </c:pt>
                <c:pt idx="3">
                  <c:v>4=Improve institutional cooperation, coordination</c:v>
                </c:pt>
                <c:pt idx="4">
                  <c:v>5=Reduce political interference and corruption</c:v>
                </c:pt>
                <c:pt idx="5">
                  <c:v>6=Increase use of forensic evidence</c:v>
                </c:pt>
                <c:pt idx="6">
                  <c:v>7=Provide better community support</c:v>
                </c:pt>
                <c:pt idx="7">
                  <c:v>8=Post magistrates at police stations, involve magistrates into investigation</c:v>
                </c:pt>
                <c:pt idx="8">
                  <c:v>9=Improve HR management/ inc shift systems</c:v>
                </c:pt>
                <c:pt idx="9">
                  <c:v>10=Decentralize decision making, freedom of decision taking</c:v>
                </c:pt>
                <c:pt idx="10">
                  <c:v>11=Introduce an independent and permanent prosecution service</c:v>
                </c:pt>
                <c:pt idx="11">
                  <c:v>12=Reform legislation</c:v>
                </c:pt>
                <c:pt idx="12">
                  <c:v>13=Improve professional standards</c:v>
                </c:pt>
                <c:pt idx="13">
                  <c:v>14=Improve investigations</c:v>
                </c:pt>
                <c:pt idx="14">
                  <c:v>15=Raise awareness about the law and legal aid, council, probation by Arranging workshop and awareness programs with Civil society, Judges, Police and Lawyers(stakeholders)</c:v>
                </c:pt>
                <c:pt idx="15">
                  <c:v>16=Modernize and improve infrastructure including number of courts</c:v>
                </c:pt>
                <c:pt idx="16">
                  <c:v>17=Increase number of judges, magistrates</c:v>
                </c:pt>
                <c:pt idx="17">
                  <c:v>18=Expand jurisdiction of magistrates</c:v>
                </c:pt>
                <c:pt idx="18">
                  <c:v>19=Limit the number of adjournments to 3</c:v>
                </c:pt>
                <c:pt idx="19">
                  <c:v>20=Discharge all cases after 2 years</c:v>
                </c:pt>
                <c:pt idx="20">
                  <c:v>21=Use more ADR in criminal cases</c:v>
                </c:pt>
                <c:pt idx="21">
                  <c:v>22=Simplify judges' notetaking</c:v>
                </c:pt>
                <c:pt idx="22">
                  <c:v>23=Increase space in prisons</c:v>
                </c:pt>
                <c:pt idx="23">
                  <c:v>24=Speed up legal aid application process</c:v>
                </c:pt>
                <c:pt idx="24">
                  <c:v>25=Improve access to legal aid in prison and at police stations</c:v>
                </c:pt>
                <c:pt idx="25">
                  <c:v>26=Introduce a public defender system</c:v>
                </c:pt>
                <c:pt idx="26">
                  <c:v>27=Increase fees for Public Prosecutors and Panel lawyers</c:v>
                </c:pt>
                <c:pt idx="27">
                  <c:v>28=Expand the use of paralegals</c:v>
                </c:pt>
                <c:pt idx="28">
                  <c:v>29=Provide more rehabilitation activities in prison</c:v>
                </c:pt>
                <c:pt idx="29">
                  <c:v>30=Improve logistics</c:v>
                </c:pt>
                <c:pt idx="30">
                  <c:v>31=Expand village court jurisdiction</c:v>
                </c:pt>
                <c:pt idx="31">
                  <c:v>32=Increased Witness attendance</c:v>
                </c:pt>
                <c:pt idx="32">
                  <c:v>33=Witnesses, Employees, Prisoners &amp; Judges safety and security, well equipped facilities</c:v>
                </c:pt>
                <c:pt idx="33">
                  <c:v>34=Improved Supervision by Higher Officials</c:v>
                </c:pt>
                <c:pt idx="34">
                  <c:v>35=Implement Judgement strictly</c:v>
                </c:pt>
                <c:pt idx="35">
                  <c:v>36=Better consultation among IO and PP before submitting Investigation Report</c:v>
                </c:pt>
                <c:pt idx="36">
                  <c:v>37=Training, workshop, abroad or local mission</c:v>
                </c:pt>
                <c:pt idx="37">
                  <c:v>38=Correct storing of Evidence in the Malkhana and presenting before the Judge timely.</c:v>
                </c:pt>
                <c:pt idx="38">
                  <c:v>39=IO should make witness to give hand written evidence according to CRPC 161 and hand over that to PP immediately.</c:v>
                </c:pt>
                <c:pt idx="39">
                  <c:v>40=Improve Salary scale &amp; designation, rewards, leave, upgradation, or also include prison employees into cader service</c:v>
                </c:pt>
                <c:pt idx="40">
                  <c:v>41=Create accountability for the performance</c:v>
                </c:pt>
                <c:pt idx="41">
                  <c:v>42=Arrange or modify accommodation, recreational facilities for employees</c:v>
                </c:pt>
                <c:pt idx="42">
                  <c:v>43=Improve prisoners' diet, health &amp; hygiene</c:v>
                </c:pt>
                <c:pt idx="43">
                  <c:v>44=It should be Obligatory to submit NER report to the Court</c:v>
                </c:pt>
                <c:pt idx="44">
                  <c:v>45=Witness waiting room (separate, clean, secured)</c:v>
                </c:pt>
                <c:pt idx="45">
                  <c:v>46=Fulltime probation Officers in every districts</c:v>
                </c:pt>
                <c:pt idx="46">
                  <c:v>47=Magistracy power to Probation officers</c:v>
                </c:pt>
                <c:pt idx="47">
                  <c:v>48=Separate Child court for Child related cases</c:v>
                </c:pt>
                <c:pt idx="48">
                  <c:v>49=Probation office In the court yard or near to child court</c:v>
                </c:pt>
                <c:pt idx="49">
                  <c:v>50=Positive mentality of Judges and lawyers to use Probation</c:v>
                </c:pt>
                <c:pt idx="50">
                  <c:v>51=Arrange workshop and awareness programs with Civil society,Judges,Police and lawyers(stakeholders)</c:v>
                </c:pt>
                <c:pt idx="51">
                  <c:v>52=KUK and CDC and Safe home in every districts</c:v>
                </c:pt>
                <c:pt idx="52">
                  <c:v>53=Keeping Probation acts in the syllabus in law colleges</c:v>
                </c:pt>
                <c:pt idx="53">
                  <c:v>54=Fully implementation of Child, Probation and Safe home related acts</c:v>
                </c:pt>
                <c:pt idx="54">
                  <c:v>55=If SC encourage Judges for more probation orders by giving monthly target</c:v>
                </c:pt>
              </c:strCache>
            </c:strRef>
          </c:cat>
          <c:val>
            <c:numRef>
              <c:f>Probation!$CA$60:$CA$114</c:f>
              <c:numCache>
                <c:formatCode>0%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0.11267605633802817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0.36619718309859156</c:v>
                </c:pt>
                <c:pt idx="9">
                  <c:v>1.4084507042253521E-2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0.15492957746478872</c:v>
                </c:pt>
                <c:pt idx="15">
                  <c:v>2.8169014084507043E-2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0.16901408450704225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2.8169014084507043E-2</c:v>
                </c:pt>
                <c:pt idx="29">
                  <c:v>0.39436619718309857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0.39436619718309857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1.4084507042253521E-2</c:v>
                </c:pt>
                <c:pt idx="47">
                  <c:v>8.4507042253521125E-2</c:v>
                </c:pt>
                <c:pt idx="48">
                  <c:v>0.16901408450704225</c:v>
                </c:pt>
                <c:pt idx="49">
                  <c:v>0.11267605633802817</c:v>
                </c:pt>
                <c:pt idx="50">
                  <c:v>4.2253521126760563E-2</c:v>
                </c:pt>
                <c:pt idx="51">
                  <c:v>2.8169014084507043E-2</c:v>
                </c:pt>
                <c:pt idx="52">
                  <c:v>1.4084507042253521E-2</c:v>
                </c:pt>
                <c:pt idx="53">
                  <c:v>2.8169014084507043E-2</c:v>
                </c:pt>
                <c:pt idx="5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6C-4923-8B92-7D3B25C491DC}"/>
            </c:ext>
          </c:extLst>
        </c:ser>
        <c:dLbls>
          <c:showVal val="1"/>
        </c:dLbls>
        <c:gapWidth val="65"/>
        <c:axId val="123425920"/>
        <c:axId val="123427456"/>
      </c:barChart>
      <c:catAx>
        <c:axId val="123425920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27456"/>
        <c:crosses val="autoZero"/>
        <c:lblAlgn val="ctr"/>
        <c:lblOffset val="100"/>
      </c:catAx>
      <c:valAx>
        <c:axId val="123427456"/>
        <c:scaling>
          <c:orientation val="minMax"/>
        </c:scaling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2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Probation: What, if any, measure have you introduced to improve local performance in the criminal justice system?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Probation!$C$115:$C$150</c:f>
              <c:strCache>
                <c:ptCount val="36"/>
                <c:pt idx="0">
                  <c:v>1=Improved efficiency of DLAO including by helped to get legal aid service</c:v>
                </c:pt>
                <c:pt idx="1">
                  <c:v>2=Reduce backlog cases including by audited pending cases against cause list/case diary &amp; color coded backlog cases</c:v>
                </c:pt>
                <c:pt idx="2">
                  <c:v>3=Encouraged parties to compromise</c:v>
                </c:pt>
                <c:pt idx="3">
                  <c:v>4=Improved witness management including phone numbers, locations, allowance, hearing witness using multimedia, calling the witness directly into court</c:v>
                </c:pt>
                <c:pt idx="4">
                  <c:v>5=Increased awareness of laws and procedures</c:v>
                </c:pt>
                <c:pt idx="5">
                  <c:v>6=Provided vocational training for under trial prisoners</c:v>
                </c:pt>
                <c:pt idx="6">
                  <c:v>7=Provided counselling; drug, motivation etc.</c:v>
                </c:pt>
                <c:pt idx="7">
                  <c:v>8=Selling prisoner made products and gave earned money to prisoners, rewards prisoners</c:v>
                </c:pt>
                <c:pt idx="8">
                  <c:v>9=Established training program for convicted prisoners</c:v>
                </c:pt>
                <c:pt idx="9">
                  <c:v>10=Used CCC to improve coordination eg; ensure no on-call or unrepresented prisoners, internal meetings, police magistracy conference for case follow up</c:v>
                </c:pt>
                <c:pt idx="10">
                  <c:v>11=Introduced activities for children</c:v>
                </c:pt>
                <c:pt idx="11">
                  <c:v>12=Strengthened supervision</c:v>
                </c:pt>
                <c:pt idx="12">
                  <c:v>13=Collected money to help poor people including buy clothes, provide allowance</c:v>
                </c:pt>
                <c:pt idx="13">
                  <c:v>14=Keeping the court clean</c:v>
                </c:pt>
                <c:pt idx="14">
                  <c:v>15=Made home visits to mediate, made arrangement for accused to meet the relatives</c:v>
                </c:pt>
                <c:pt idx="15">
                  <c:v>16=Appointed ward mediators</c:v>
                </c:pt>
                <c:pt idx="16">
                  <c:v>17=Adopted court filing system including organize data, 
files, date, digital record system by own initiative etc</c:v>
                </c:pt>
                <c:pt idx="17">
                  <c:v>18=Abolished unofficial fees, paid fees by own</c:v>
                </c:pt>
                <c:pt idx="18">
                  <c:v>19=Set up separate PP office</c:v>
                </c:pt>
                <c:pt idx="19">
                  <c:v>20=Set up witness waiting room</c:v>
                </c:pt>
                <c:pt idx="20">
                  <c:v>21=Implemented various act including 166 of the constitution</c:v>
                </c:pt>
                <c:pt idx="21">
                  <c:v>22=Used social media to collect information, publish cause list in website</c:v>
                </c:pt>
                <c:pt idx="22">
                  <c:v>23=Sent petty cases to village courts</c:v>
                </c:pt>
                <c:pt idx="23">
                  <c:v>24=Helped in mediation</c:v>
                </c:pt>
                <c:pt idx="24">
                  <c:v>25=CCTV installation</c:v>
                </c:pt>
                <c:pt idx="25">
                  <c:v>26=Separate women and children's desk</c:v>
                </c:pt>
                <c:pt idx="26">
                  <c:v>27=Boost n of women PPs</c:v>
                </c:pt>
                <c:pt idx="27">
                  <c:v>28=Any kind of training, joint training for police and prosecutors</c:v>
                </c:pt>
                <c:pt idx="28">
                  <c:v>29=Speeds up accused or prisoner appearances including produced/
initiated prisoners into court, helped to collect dates, docs from court</c:v>
                </c:pt>
                <c:pt idx="29">
                  <c:v>30=Helped to connect with Paralegals</c:v>
                </c:pt>
                <c:pt idx="30">
                  <c:v>31=Developed infrastructure by own initiative including particular separate desk</c:v>
                </c:pt>
                <c:pt idx="31">
                  <c:v>32=Help court to reduce pending cases avoiding unnecessary delay</c:v>
                </c:pt>
                <c:pt idx="32">
                  <c:v>33=Maintain continuous communication with IO</c:v>
                </c:pt>
                <c:pt idx="33">
                  <c:v>34=Assuring safety for Witnesses</c:v>
                </c:pt>
                <c:pt idx="34">
                  <c:v>35=Consult with accused and plaintiff before hearing date</c:v>
                </c:pt>
                <c:pt idx="35">
                  <c:v>36=Friendly behavior with clients</c:v>
                </c:pt>
              </c:strCache>
            </c:strRef>
          </c:cat>
          <c:val>
            <c:numRef>
              <c:f>Probation!$CA$115:$CA$150</c:f>
              <c:numCache>
                <c:formatCode>0%</c:formatCode>
                <c:ptCount val="36"/>
                <c:pt idx="0">
                  <c:v>1.4084507042253521E-2</c:v>
                </c:pt>
                <c:pt idx="1">
                  <c:v>0</c:v>
                </c:pt>
                <c:pt idx="2">
                  <c:v>0</c:v>
                </c:pt>
                <c:pt idx="3">
                  <c:v>0.23943661971830985</c:v>
                </c:pt>
                <c:pt idx="4">
                  <c:v>0.29577464788732394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1.4084507042253521E-2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1.4084507042253521E-2</c:v>
                </c:pt>
                <c:pt idx="27">
                  <c:v>0</c:v>
                </c:pt>
                <c:pt idx="28">
                  <c:v>1.4084507042253521E-2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1.4084507042253521E-2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99-41AD-913E-1DA00EBC5E48}"/>
            </c:ext>
          </c:extLst>
        </c:ser>
        <c:dLbls>
          <c:showVal val="1"/>
        </c:dLbls>
        <c:gapWidth val="65"/>
        <c:axId val="123488896"/>
        <c:axId val="123494784"/>
      </c:barChart>
      <c:catAx>
        <c:axId val="123488896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94784"/>
        <c:crosses val="autoZero"/>
        <c:lblAlgn val="ctr"/>
        <c:lblOffset val="100"/>
      </c:catAx>
      <c:valAx>
        <c:axId val="123494784"/>
        <c:scaling>
          <c:orientation val="minMax"/>
        </c:scaling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8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Probation: Does a probation officer receive any training on appointment?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34-442D-AB10-FB46CEA6C47E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34-442D-AB10-FB46CEA6C47E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634-442D-AB10-FB46CEA6C47E}"/>
              </c:ext>
            </c:extLst>
          </c:dPt>
          <c:dLbls>
            <c:dLbl>
              <c:idx val="0"/>
              <c:layout>
                <c:manualLayout>
                  <c:x val="-3.8657082862517286E-17"/>
                  <c:y val="-3.849238171611856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634-442D-AB10-FB46CEA6C47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  <a:r>
                      <a:rPr lang="en-US" baseline="0"/>
                      <a:t>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634-442D-AB10-FB46CEA6C47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634-442D-AB10-FB46CEA6C47E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Probation!$BX$4:$BZ$4</c:f>
              <c:numCache>
                <c:formatCode>General</c:formatCode>
                <c:ptCount val="3"/>
                <c:pt idx="0">
                  <c:v>57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634-442D-AB10-FB46CEA6C47E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634-442D-AB10-FB46CEA6C47E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634-442D-AB10-FB46CEA6C47E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634-442D-AB10-FB46CEA6C47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634-442D-AB10-FB46CEA6C47E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Probation: Have probation officers had any training in the Children Act (2013)?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3E-4CB3-9495-C2E59E2E51DD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3E-4CB3-9495-C2E59E2E51DD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3E-4CB3-9495-C2E59E2E51DD}"/>
              </c:ext>
            </c:extLst>
          </c:dPt>
          <c:dLbls>
            <c:dLbl>
              <c:idx val="0"/>
              <c:layout>
                <c:manualLayout>
                  <c:x val="-3.8657082862517286E-17"/>
                  <c:y val="-3.849238171611856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53E-4CB3-9495-C2E59E2E51D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  <a:r>
                      <a:rPr lang="en-US" baseline="0"/>
                      <a:t>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53E-4CB3-9495-C2E59E2E51D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53E-4CB3-9495-C2E59E2E51DD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Probation!$BX$5:$BZ$5</c:f>
              <c:numCache>
                <c:formatCode>General</c:formatCode>
                <c:ptCount val="3"/>
                <c:pt idx="0">
                  <c:v>39</c:v>
                </c:pt>
                <c:pt idx="1">
                  <c:v>31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3E-4CB3-9495-C2E59E2E51DD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53E-4CB3-9495-C2E59E2E51DD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53E-4CB3-9495-C2E59E2E51DD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53E-4CB3-9495-C2E59E2E51DD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53E-4CB3-9495-C2E59E2E51DD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Probation: Is a probation officer called to police whenever a juvenile is arrested?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D6-4C81-8868-04B2FE3D8038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D6-4C81-8868-04B2FE3D8038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8D6-4C81-8868-04B2FE3D8038}"/>
              </c:ext>
            </c:extLst>
          </c:dPt>
          <c:dLbls>
            <c:dLbl>
              <c:idx val="0"/>
              <c:layout>
                <c:manualLayout>
                  <c:x val="-3.8657082862517286E-17"/>
                  <c:y val="-3.849238171611856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8D6-4C81-8868-04B2FE3D80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  <a:r>
                      <a:rPr lang="en-US" baseline="0"/>
                      <a:t>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8D6-4C81-8868-04B2FE3D80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8D6-4C81-8868-04B2FE3D8038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Probation!$BX$6:$BZ$6</c:f>
              <c:numCache>
                <c:formatCode>General</c:formatCode>
                <c:ptCount val="3"/>
                <c:pt idx="0">
                  <c:v>59</c:v>
                </c:pt>
                <c:pt idx="1">
                  <c:v>10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8D6-4C81-8868-04B2FE3D8038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8D6-4C81-8868-04B2FE3D8038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8D6-4C81-8868-04B2FE3D8038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8D6-4C81-8868-04B2FE3D803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8D6-4C81-8868-04B2FE3D8038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Probation: Does a probation officer always attend the Child Court when it is sitting?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53-4FB8-B5D5-089E90916EDC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53-4FB8-B5D5-089E90916EDC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53-4FB8-B5D5-089E90916EDC}"/>
              </c:ext>
            </c:extLst>
          </c:dPt>
          <c:dLbls>
            <c:dLbl>
              <c:idx val="0"/>
              <c:layout>
                <c:manualLayout>
                  <c:x val="-3.8657082862517286E-17"/>
                  <c:y val="-3.849238171611856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753-4FB8-B5D5-089E90916E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  <a:r>
                      <a:rPr lang="en-US" baseline="0"/>
                      <a:t>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753-4FB8-B5D5-089E90916E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753-4FB8-B5D5-089E90916EDC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Probation!$BX$7:$BZ$7</c:f>
              <c:numCache>
                <c:formatCode>General</c:formatCode>
                <c:ptCount val="3"/>
                <c:pt idx="0">
                  <c:v>56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53-4FB8-B5D5-089E90916EDC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1753-4FB8-B5D5-089E90916EDC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753-4FB8-B5D5-089E90916EDC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1753-4FB8-B5D5-089E90916EDC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753-4FB8-B5D5-089E90916EDC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Probation: Is a Child Welfare Board functioning in your district?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65-4944-94A0-5056411FE919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65-4944-94A0-5056411FE919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65-4944-94A0-5056411FE919}"/>
              </c:ext>
            </c:extLst>
          </c:dPt>
          <c:dLbls>
            <c:dLbl>
              <c:idx val="0"/>
              <c:layout>
                <c:manualLayout>
                  <c:x val="-3.8657082862517286E-17"/>
                  <c:y val="-3.849238171611856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765-4944-94A0-5056411FE9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  <a:r>
                      <a:rPr lang="en-US" baseline="0"/>
                      <a:t>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765-4944-94A0-5056411FE9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765-4944-94A0-5056411FE919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Probation!$BX$8:$BZ$8</c:f>
              <c:numCache>
                <c:formatCode>General</c:formatCode>
                <c:ptCount val="3"/>
                <c:pt idx="0">
                  <c:v>59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765-4944-94A0-5056411FE919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765-4944-94A0-5056411FE919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765-4944-94A0-5056411FE919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765-4944-94A0-5056411FE919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765-4944-94A0-5056411FE919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Probation: </a:t>
            </a:r>
            <a:r>
              <a:rPr lang="en-US" sz="1400" b="1" i="0" u="none" strike="noStrike" baseline="0">
                <a:effectLst/>
              </a:rPr>
              <a:t>Do probation officers prepare any pre-sentence reports in any court?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Pt>
            <c:idx val="0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03-4CEC-AE84-A2858AF4FF50}"/>
              </c:ext>
            </c:extLst>
          </c:dPt>
          <c:dPt>
            <c:idx val="1"/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03-4CEC-AE84-A2858AF4FF50}"/>
              </c:ext>
            </c:extLst>
          </c:dPt>
          <c:dPt>
            <c:idx val="2"/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303-4CEC-AE84-A2858AF4FF50}"/>
              </c:ext>
            </c:extLst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303-4CEC-AE84-A2858AF4FF50}"/>
              </c:ext>
            </c:extLst>
          </c:dPt>
          <c:dPt>
            <c:idx val="4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303-4CEC-AE84-A2858AF4FF50}"/>
              </c:ext>
            </c:extLst>
          </c:dPt>
          <c:dPt>
            <c:idx val="5"/>
            <c:spPr>
              <a:solidFill>
                <a:schemeClr val="tx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303-4CEC-AE84-A2858AF4FF50}"/>
              </c:ext>
            </c:extLst>
          </c:dPt>
          <c:dLbls>
            <c:dLbl>
              <c:idx val="0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1"/>
              <c:spPr>
                <a:solidFill>
                  <a:srgbClr val="FFC000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2"/>
              <c:spPr>
                <a:solidFill>
                  <a:srgbClr val="70AD47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3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4"/>
              <c:spPr>
                <a:solidFill>
                  <a:srgbClr val="4472C4">
                    <a:lumMod val="20000"/>
                    <a:lumOff val="8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5"/>
              <c:spPr>
                <a:solidFill>
                  <a:srgbClr val="44546A">
                    <a:lumMod val="40000"/>
                    <a:lumOff val="6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6"/>
              <c:spPr>
                <a:solidFill>
                  <a:sysClr val="window" lastClr="FFFFFF">
                    <a:lumMod val="85000"/>
                    <a:alpha val="7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spPr>
              <a:solidFill>
                <a:sysClr val="windowText" lastClr="000000">
                  <a:lumMod val="65000"/>
                  <a:lumOff val="35000"/>
                  <a:alpha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borderCallout2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Probation!$C$9:$C$15</c:f>
              <c:strCache>
                <c:ptCount val="7"/>
                <c:pt idx="0">
                  <c:v>1=In every case</c:v>
                </c:pt>
                <c:pt idx="1">
                  <c:v>2=In most cases</c:v>
                </c:pt>
                <c:pt idx="2">
                  <c:v>3=In a few cases</c:v>
                </c:pt>
                <c:pt idx="3">
                  <c:v>4=Never</c:v>
                </c:pt>
                <c:pt idx="4">
                  <c:v>5=Only adults</c:v>
                </c:pt>
                <c:pt idx="5">
                  <c:v>6=Only child court</c:v>
                </c:pt>
                <c:pt idx="6">
                  <c:v>7=As per court orders</c:v>
                </c:pt>
              </c:strCache>
            </c:strRef>
          </c:cat>
          <c:val>
            <c:numRef>
              <c:f>Probation!$CA$9:$CA$15</c:f>
              <c:numCache>
                <c:formatCode>0%</c:formatCode>
                <c:ptCount val="7"/>
                <c:pt idx="0">
                  <c:v>7.0422535211267609E-2</c:v>
                </c:pt>
                <c:pt idx="1">
                  <c:v>0.16901408450704225</c:v>
                </c:pt>
                <c:pt idx="2">
                  <c:v>0.46478873239436619</c:v>
                </c:pt>
                <c:pt idx="3">
                  <c:v>0.18309859154929578</c:v>
                </c:pt>
                <c:pt idx="4">
                  <c:v>2.8169014084507043E-2</c:v>
                </c:pt>
                <c:pt idx="5">
                  <c:v>0</c:v>
                </c:pt>
                <c:pt idx="6">
                  <c:v>4.2253521126760563E-2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303-4CEC-AE84-A2858AF4FF50}"/>
            </c:ext>
          </c:extLst>
        </c:ser>
        <c:gapWidth val="65"/>
        <c:axId val="123278080"/>
        <c:axId val="123279616"/>
      </c:barChart>
      <c:catAx>
        <c:axId val="12327808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3279616"/>
        <c:crosses val="autoZero"/>
        <c:auto val="1"/>
        <c:lblAlgn val="ctr"/>
        <c:lblOffset val="100"/>
      </c:catAx>
      <c:valAx>
        <c:axId val="123279616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7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Probation: </a:t>
            </a:r>
            <a:r>
              <a:rPr lang="en-US" sz="1400" b="1" i="0" u="none" strike="noStrike" baseline="0">
                <a:effectLst/>
              </a:rPr>
              <a:t>Do probation officers prepare any pre-sentence reports in any court?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Pt>
            <c:idx val="0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5A4-4A9A-A1FE-0218AF2FB420}"/>
              </c:ext>
            </c:extLst>
          </c:dPt>
          <c:dPt>
            <c:idx val="1"/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5A4-4A9A-A1FE-0218AF2FB420}"/>
              </c:ext>
            </c:extLst>
          </c:dPt>
          <c:dPt>
            <c:idx val="2"/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5A4-4A9A-A1FE-0218AF2FB420}"/>
              </c:ext>
            </c:extLst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5A4-4A9A-A1FE-0218AF2FB420}"/>
              </c:ext>
            </c:extLst>
          </c:dPt>
          <c:dPt>
            <c:idx val="4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5A4-4A9A-A1FE-0218AF2FB420}"/>
              </c:ext>
            </c:extLst>
          </c:dPt>
          <c:dPt>
            <c:idx val="5"/>
            <c:spPr>
              <a:solidFill>
                <a:schemeClr val="tx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5A4-4A9A-A1FE-0218AF2FB420}"/>
              </c:ext>
            </c:extLst>
          </c:dPt>
          <c:dLbls>
            <c:dLbl>
              <c:idx val="0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1"/>
              <c:spPr>
                <a:solidFill>
                  <a:srgbClr val="FFC000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2"/>
              <c:spPr>
                <a:solidFill>
                  <a:srgbClr val="70AD47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3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4"/>
              <c:spPr>
                <a:solidFill>
                  <a:srgbClr val="4472C4">
                    <a:lumMod val="20000"/>
                    <a:lumOff val="8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5"/>
              <c:spPr>
                <a:solidFill>
                  <a:srgbClr val="44546A">
                    <a:lumMod val="40000"/>
                    <a:lumOff val="6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6"/>
              <c:spPr>
                <a:solidFill>
                  <a:sysClr val="window" lastClr="FFFFFF">
                    <a:lumMod val="85000"/>
                    <a:alpha val="7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spPr>
              <a:solidFill>
                <a:sysClr val="windowText" lastClr="000000">
                  <a:lumMod val="65000"/>
                  <a:lumOff val="35000"/>
                  <a:alpha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borderCallout2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Probation!$C$16:$C$22</c:f>
              <c:strCache>
                <c:ptCount val="7"/>
                <c:pt idx="0">
                  <c:v>1=Probation orders are breached and judiciary have no confidence in the order</c:v>
                </c:pt>
                <c:pt idx="1">
                  <c:v>2=Defendant does not agree to a Probation Order</c:v>
                </c:pt>
                <c:pt idx="2">
                  <c:v>3=Lawyers do not apply for Probation Order</c:v>
                </c:pt>
                <c:pt idx="3">
                  <c:v>4=Judiciary unaware of Probation</c:v>
                </c:pt>
                <c:pt idx="4">
                  <c:v>5=Short tenure of Probation Officers</c:v>
                </c:pt>
                <c:pt idx="5">
                  <c:v>6=Plaintiff do not know about probation</c:v>
                </c:pt>
                <c:pt idx="6">
                  <c:v>7=Tendency of Practicing Child act (2013) more </c:v>
                </c:pt>
              </c:strCache>
            </c:strRef>
          </c:cat>
          <c:val>
            <c:numRef>
              <c:f>Probation!$CA$16:$CA$22</c:f>
              <c:numCache>
                <c:formatCode>0%</c:formatCode>
                <c:ptCount val="7"/>
                <c:pt idx="0">
                  <c:v>0.16901408450704225</c:v>
                </c:pt>
                <c:pt idx="1">
                  <c:v>0.25352112676056338</c:v>
                </c:pt>
                <c:pt idx="2">
                  <c:v>0.56338028169014087</c:v>
                </c:pt>
                <c:pt idx="3">
                  <c:v>0.30985915492957744</c:v>
                </c:pt>
                <c:pt idx="4">
                  <c:v>1.4084507042253521E-2</c:v>
                </c:pt>
                <c:pt idx="5">
                  <c:v>1.4084507042253521E-2</c:v>
                </c:pt>
                <c:pt idx="6">
                  <c:v>1.4084507042253521E-2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5A4-4A9A-A1FE-0218AF2FB420}"/>
            </c:ext>
          </c:extLst>
        </c:ser>
        <c:gapWidth val="65"/>
        <c:axId val="123344384"/>
        <c:axId val="123345920"/>
      </c:barChart>
      <c:catAx>
        <c:axId val="12334438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3345920"/>
        <c:crosses val="autoZero"/>
        <c:auto val="1"/>
        <c:lblAlgn val="ctr"/>
        <c:lblOffset val="100"/>
      </c:catAx>
      <c:valAx>
        <c:axId val="123345920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4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Probation: What are the three things that most frustrate you about the criminal justice system?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Probation!$C$23:$C$59</c:f>
              <c:strCache>
                <c:ptCount val="37"/>
                <c:pt idx="0">
                  <c:v>1=Witnesses not attending including witness allowance</c:v>
                </c:pt>
                <c:pt idx="1">
                  <c:v>2=Poor investigations</c:v>
                </c:pt>
                <c:pt idx="2">
                  <c:v>3=Lengthy trials, too many adjournments</c:v>
                </c:pt>
                <c:pt idx="3">
                  <c:v>4=Lack of IT, other equipment, logistic &amp; human resource management including any allowance,  
lawyers, security of evidence</c:v>
                </c:pt>
                <c:pt idx="4">
                  <c:v>5=Lack of courts</c:v>
                </c:pt>
                <c:pt idx="5">
                  <c:v>6=Lack of judges</c:v>
                </c:pt>
                <c:pt idx="6">
                  <c:v>7=Corruption</c:v>
                </c:pt>
                <c:pt idx="7">
                  <c:v>8=Political interference</c:v>
                </c:pt>
                <c:pt idx="8">
                  <c:v>9=Security for judges and witnesses</c:v>
                </c:pt>
                <c:pt idx="9">
                  <c:v>10=Outdated laws</c:v>
                </c:pt>
                <c:pt idx="10">
                  <c:v>11=Lack of Coordination, cooperation</c:v>
                </c:pt>
                <c:pt idx="11">
                  <c:v>12=Low/insufficient professional standards</c:v>
                </c:pt>
                <c:pt idx="12">
                  <c:v>13=Medical Officer slows down to issue certificate or false certificate</c:v>
                </c:pt>
                <c:pt idx="13">
                  <c:v>14=Prosecution services: Permanent, poor service</c:v>
                </c:pt>
                <c:pt idx="14">
                  <c:v>15=Lack of training</c:v>
                </c:pt>
                <c:pt idx="15">
                  <c:v>16=Low fees and remuneration (prosecution)</c:v>
                </c:pt>
                <c:pt idx="16">
                  <c:v>17=Wrong storing of Evidence in the Malkhana and evidence/witness not presenting before the Judge timely, accused not presenting in the court room</c:v>
                </c:pt>
                <c:pt idx="17">
                  <c:v>18=Witness change evidence after 
liaise with the other party, biased witness, 
doctor's improper witness</c:v>
                </c:pt>
                <c:pt idx="18">
                  <c:v>19=Bail issues including if serious accused person gets bail</c:v>
                </c:pt>
                <c:pt idx="19">
                  <c:v>20=Lack of awareness</c:v>
                </c:pt>
                <c:pt idx="20">
                  <c:v>21=Tendency of filing false allegations</c:v>
                </c:pt>
                <c:pt idx="21">
                  <c:v>22=Lawyers' problem including negligence, non cooperation, negligence 
in providing legal service , also for prison as  deprived institution</c:v>
                </c:pt>
                <c:pt idx="22">
                  <c:v>23=Lack of compromise, ADR</c:v>
                </c:pt>
                <c:pt idx="23">
                  <c:v>24=Lack of space, toilet, hygiene, accommodation (overcrowding)-prison</c:v>
                </c:pt>
                <c:pt idx="24">
                  <c:v>25=Multiple accused (innocent)</c:v>
                </c:pt>
                <c:pt idx="25">
                  <c:v>26=Harassment of accused or witness</c:v>
                </c:pt>
                <c:pt idx="26">
                  <c:v>27=Complicated process, high cost, long distance from court, delay in charge sheet, rearrested for not presenting recall, doesn't apply summon timely etc</c:v>
                </c:pt>
                <c:pt idx="27">
                  <c:v>28=Case backlogs</c:v>
                </c:pt>
                <c:pt idx="28">
                  <c:v>29=Conviction rate</c:v>
                </c:pt>
                <c:pt idx="29">
                  <c:v>30=NOS law is very week, hard to get explanation for many sections</c:v>
                </c:pt>
                <c:pt idx="30">
                  <c:v>31=No space(Room)for witness</c:v>
                </c:pt>
                <c:pt idx="31">
                  <c:v>32=No consultation/advice taken from PP by IO before submitting Charge sheet</c:v>
                </c:pt>
                <c:pt idx="32">
                  <c:v>33=Probation Officers are newly appointed and have no experience how this system works</c:v>
                </c:pt>
                <c:pt idx="33">
                  <c:v>34=Lawyers(PP)/Judges not interested to use Probation for first or minor offenders</c:v>
                </c:pt>
                <c:pt idx="34">
                  <c:v>35=Not following child (2013) act, Probation of offenders ordinance fully</c:v>
                </c:pt>
                <c:pt idx="35">
                  <c:v>36=Punitive mentality of Judges</c:v>
                </c:pt>
                <c:pt idx="36">
                  <c:v>37=Judges do not recognize probation service or Probation officers</c:v>
                </c:pt>
              </c:strCache>
            </c:strRef>
          </c:cat>
          <c:val>
            <c:numRef>
              <c:f>Probation!$CA$23:$CA$59</c:f>
              <c:numCache>
                <c:formatCode>0%</c:formatCode>
                <c:ptCount val="37"/>
                <c:pt idx="0">
                  <c:v>0.11267605633802817</c:v>
                </c:pt>
                <c:pt idx="1">
                  <c:v>0.15492957746478872</c:v>
                </c:pt>
                <c:pt idx="2">
                  <c:v>0.42253521126760563</c:v>
                </c:pt>
                <c:pt idx="3">
                  <c:v>1.4084507042253521E-2</c:v>
                </c:pt>
                <c:pt idx="4">
                  <c:v>4.2253521126760563E-2</c:v>
                </c:pt>
                <c:pt idx="5">
                  <c:v>5.6338028169014086E-2</c:v>
                </c:pt>
                <c:pt idx="6">
                  <c:v>7.0422535211267609E-2</c:v>
                </c:pt>
                <c:pt idx="7">
                  <c:v>0</c:v>
                </c:pt>
                <c:pt idx="8">
                  <c:v>0</c:v>
                </c:pt>
                <c:pt idx="9">
                  <c:v>4.2253521126760563E-2</c:v>
                </c:pt>
                <c:pt idx="10">
                  <c:v>1.4084507042253521E-2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4.2253521126760563E-2</c:v>
                </c:pt>
                <c:pt idx="15">
                  <c:v>5.6338028169014086E-2</c:v>
                </c:pt>
                <c:pt idx="16">
                  <c:v>4.2253521126760563E-2</c:v>
                </c:pt>
                <c:pt idx="17">
                  <c:v>0</c:v>
                </c:pt>
                <c:pt idx="18">
                  <c:v>0</c:v>
                </c:pt>
                <c:pt idx="19">
                  <c:v>0.26760563380281688</c:v>
                </c:pt>
                <c:pt idx="20">
                  <c:v>7.0422535211267609E-2</c:v>
                </c:pt>
                <c:pt idx="21">
                  <c:v>0.21126760563380281</c:v>
                </c:pt>
                <c:pt idx="22">
                  <c:v>1.4084507042253521E-2</c:v>
                </c:pt>
                <c:pt idx="23">
                  <c:v>0</c:v>
                </c:pt>
                <c:pt idx="24">
                  <c:v>0</c:v>
                </c:pt>
                <c:pt idx="25">
                  <c:v>1.4084507042253521E-2</c:v>
                </c:pt>
                <c:pt idx="26">
                  <c:v>8.4507042253521125E-2</c:v>
                </c:pt>
                <c:pt idx="27">
                  <c:v>1.4084507042253521E-2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E2-4166-B031-F387BAB58B70}"/>
            </c:ext>
          </c:extLst>
        </c:ser>
        <c:dLbls>
          <c:showVal val="1"/>
        </c:dLbls>
        <c:gapWidth val="65"/>
        <c:axId val="123378688"/>
        <c:axId val="123400960"/>
      </c:barChart>
      <c:catAx>
        <c:axId val="123378688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00960"/>
        <c:crosses val="autoZero"/>
        <c:lblAlgn val="ctr"/>
        <c:lblOffset val="100"/>
      </c:catAx>
      <c:valAx>
        <c:axId val="123400960"/>
        <c:scaling>
          <c:orientation val="minMax"/>
        </c:scaling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7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266700</xdr:colOff>
      <xdr:row>37</xdr:row>
      <xdr:rowOff>247650</xdr:rowOff>
    </xdr:to>
    <xdr:sp macro="" textlink="">
      <xdr:nvSpPr>
        <xdr:cNvPr id="4098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266700</xdr:colOff>
      <xdr:row>37</xdr:row>
      <xdr:rowOff>247650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32808</xdr:colOff>
      <xdr:row>25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</xdr:colOff>
      <xdr:row>0</xdr:row>
      <xdr:rowOff>0</xdr:rowOff>
    </xdr:from>
    <xdr:to>
      <xdr:col>20</xdr:col>
      <xdr:colOff>592667</xdr:colOff>
      <xdr:row>25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32808</xdr:colOff>
      <xdr:row>51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</xdr:colOff>
      <xdr:row>26</xdr:row>
      <xdr:rowOff>0</xdr:rowOff>
    </xdr:from>
    <xdr:to>
      <xdr:col>20</xdr:col>
      <xdr:colOff>603251</xdr:colOff>
      <xdr:row>51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10</xdr:col>
      <xdr:colOff>32808</xdr:colOff>
      <xdr:row>77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52</xdr:row>
      <xdr:rowOff>0</xdr:rowOff>
    </xdr:from>
    <xdr:to>
      <xdr:col>20</xdr:col>
      <xdr:colOff>603251</xdr:colOff>
      <xdr:row>77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20</xdr:col>
      <xdr:colOff>190500</xdr:colOff>
      <xdr:row>103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</xdr:colOff>
      <xdr:row>104</xdr:row>
      <xdr:rowOff>0</xdr:rowOff>
    </xdr:from>
    <xdr:to>
      <xdr:col>20</xdr:col>
      <xdr:colOff>200026</xdr:colOff>
      <xdr:row>129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130</xdr:row>
      <xdr:rowOff>19050</xdr:rowOff>
    </xdr:from>
    <xdr:to>
      <xdr:col>20</xdr:col>
      <xdr:colOff>219075</xdr:colOff>
      <xdr:row>207</xdr:row>
      <xdr:rowOff>161924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</xdr:colOff>
      <xdr:row>209</xdr:row>
      <xdr:rowOff>28575</xdr:rowOff>
    </xdr:from>
    <xdr:to>
      <xdr:col>20</xdr:col>
      <xdr:colOff>266701</xdr:colOff>
      <xdr:row>315</xdr:row>
      <xdr:rowOff>9525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</xdr:colOff>
      <xdr:row>315</xdr:row>
      <xdr:rowOff>152400</xdr:rowOff>
    </xdr:from>
    <xdr:to>
      <xdr:col>20</xdr:col>
      <xdr:colOff>285751</xdr:colOff>
      <xdr:row>410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GJG\My%20tasks\PS\Magistrate%20Analysis%20Mod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ial Tab"/>
      <sheetName val="Coding for frustrations questio"/>
      <sheetName val="Coding for the change question"/>
      <sheetName val="Coding for performance question"/>
      <sheetName val="Magistrates"/>
      <sheetName val="Graph-Magistrates"/>
      <sheetName val="Sessions and Special Court Judg"/>
      <sheetName val="AO Clerks"/>
    </sheetNames>
    <sheetDataSet>
      <sheetData sheetId="0"/>
      <sheetData sheetId="1"/>
      <sheetData sheetId="2"/>
      <sheetData sheetId="3"/>
      <sheetData sheetId="4">
        <row r="5">
          <cell r="IH5">
            <v>48</v>
          </cell>
          <cell r="II5">
            <v>183</v>
          </cell>
          <cell r="IJ5">
            <v>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82"/>
  <sheetViews>
    <sheetView tabSelected="1" zoomScaleNormal="100" workbookViewId="0">
      <pane xSplit="3" ySplit="2" topLeftCell="BW121" activePane="bottomRight" state="frozen"/>
      <selection pane="topRight" activeCell="D1" sqref="D1"/>
      <selection pane="bottomLeft" activeCell="A3" sqref="A3"/>
      <selection pane="bottomRight" activeCell="BW121" sqref="BW121"/>
    </sheetView>
  </sheetViews>
  <sheetFormatPr defaultColWidth="14.42578125" defaultRowHeight="12.75" outlineLevelCol="1"/>
  <cols>
    <col min="1" max="1" width="3.140625" style="3" customWidth="1"/>
    <col min="2" max="2" width="49.7109375" style="3" customWidth="1"/>
    <col min="3" max="3" width="48.28515625" style="3" customWidth="1"/>
    <col min="4" max="8" width="3" style="3" hidden="1" customWidth="1" outlineLevel="1"/>
    <col min="9" max="9" width="3.85546875" style="3" hidden="1" customWidth="1" outlineLevel="1"/>
    <col min="10" max="10" width="15.7109375" style="3" hidden="1" customWidth="1" outlineLevel="1"/>
    <col min="11" max="71" width="7.85546875" style="3" hidden="1" customWidth="1" outlineLevel="1"/>
    <col min="72" max="72" width="1.140625" style="3" hidden="1" customWidth="1" outlineLevel="1"/>
    <col min="73" max="74" width="1.7109375" style="3" hidden="1" customWidth="1" outlineLevel="1"/>
    <col min="75" max="75" width="4.85546875" style="30" bestFit="1" customWidth="1" collapsed="1"/>
    <col min="76" max="78" width="4" style="14" customWidth="1"/>
    <col min="79" max="81" width="5.7109375" style="14" customWidth="1"/>
    <col min="82" max="87" width="7.140625" style="14" customWidth="1"/>
    <col min="88" max="16384" width="14.42578125" style="3"/>
  </cols>
  <sheetData>
    <row r="1" spans="1:87" s="1" customFormat="1">
      <c r="A1" s="9" t="s">
        <v>61</v>
      </c>
      <c r="B1" s="10" t="s">
        <v>230</v>
      </c>
      <c r="C1" s="10"/>
      <c r="D1" s="42" t="s">
        <v>227</v>
      </c>
      <c r="E1" s="42"/>
      <c r="F1" s="42"/>
      <c r="G1" s="42"/>
      <c r="H1" s="42"/>
      <c r="I1" s="42"/>
      <c r="J1" s="10" t="s">
        <v>228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6"/>
      <c r="BX1" s="34" t="s">
        <v>232</v>
      </c>
      <c r="BY1" s="34"/>
      <c r="BZ1" s="34"/>
      <c r="CA1" s="35" t="s">
        <v>234</v>
      </c>
      <c r="CB1" s="35"/>
      <c r="CC1" s="35"/>
      <c r="CD1" s="38" t="s">
        <v>235</v>
      </c>
      <c r="CE1" s="38"/>
      <c r="CF1" s="38"/>
      <c r="CG1" s="38"/>
      <c r="CH1" s="38"/>
      <c r="CI1" s="38"/>
    </row>
    <row r="2" spans="1:87" s="2" customFormat="1" ht="89.25">
      <c r="A2" s="11"/>
      <c r="B2" s="8" t="s">
        <v>229</v>
      </c>
      <c r="C2" s="11" t="s">
        <v>62</v>
      </c>
      <c r="D2" s="11">
        <v>34</v>
      </c>
      <c r="E2" s="10">
        <v>18</v>
      </c>
      <c r="F2" s="10">
        <v>26</v>
      </c>
      <c r="G2" s="10">
        <v>61</v>
      </c>
      <c r="H2" s="10">
        <v>11</v>
      </c>
      <c r="I2" s="10">
        <v>51</v>
      </c>
      <c r="J2" s="10" t="s">
        <v>117</v>
      </c>
      <c r="K2" s="10" t="s">
        <v>118</v>
      </c>
      <c r="L2" s="10" t="s">
        <v>119</v>
      </c>
      <c r="M2" s="10" t="s">
        <v>120</v>
      </c>
      <c r="N2" s="10" t="s">
        <v>121</v>
      </c>
      <c r="O2" s="10" t="s">
        <v>122</v>
      </c>
      <c r="P2" s="10" t="s">
        <v>123</v>
      </c>
      <c r="Q2" s="10" t="s">
        <v>124</v>
      </c>
      <c r="R2" s="10" t="s">
        <v>125</v>
      </c>
      <c r="S2" s="10" t="s">
        <v>122</v>
      </c>
      <c r="T2" s="10" t="s">
        <v>126</v>
      </c>
      <c r="U2" s="10" t="s">
        <v>127</v>
      </c>
      <c r="V2" s="10" t="s">
        <v>128</v>
      </c>
      <c r="W2" s="10" t="s">
        <v>129</v>
      </c>
      <c r="X2" s="10" t="s">
        <v>130</v>
      </c>
      <c r="Y2" s="10" t="s">
        <v>131</v>
      </c>
      <c r="Z2" s="10" t="s">
        <v>132</v>
      </c>
      <c r="AA2" s="10" t="s">
        <v>133</v>
      </c>
      <c r="AB2" s="10" t="s">
        <v>134</v>
      </c>
      <c r="AC2" s="10" t="s">
        <v>135</v>
      </c>
      <c r="AD2" s="10" t="s">
        <v>136</v>
      </c>
      <c r="AE2" s="10" t="s">
        <v>137</v>
      </c>
      <c r="AF2" s="10" t="s">
        <v>138</v>
      </c>
      <c r="AG2" s="10" t="s">
        <v>139</v>
      </c>
      <c r="AH2" s="10" t="s">
        <v>140</v>
      </c>
      <c r="AI2" s="10" t="s">
        <v>141</v>
      </c>
      <c r="AJ2" s="10" t="s">
        <v>142</v>
      </c>
      <c r="AK2" s="10" t="s">
        <v>143</v>
      </c>
      <c r="AL2" s="10" t="s">
        <v>144</v>
      </c>
      <c r="AM2" s="10" t="s">
        <v>145</v>
      </c>
      <c r="AN2" s="10" t="s">
        <v>146</v>
      </c>
      <c r="AO2" s="10" t="s">
        <v>147</v>
      </c>
      <c r="AP2" s="10" t="s">
        <v>148</v>
      </c>
      <c r="AQ2" s="10" t="s">
        <v>149</v>
      </c>
      <c r="AR2" s="10" t="s">
        <v>150</v>
      </c>
      <c r="AS2" s="10" t="s">
        <v>151</v>
      </c>
      <c r="AT2" s="10" t="s">
        <v>152</v>
      </c>
      <c r="AU2" s="10" t="s">
        <v>153</v>
      </c>
      <c r="AV2" s="10" t="s">
        <v>154</v>
      </c>
      <c r="AW2" s="10" t="s">
        <v>155</v>
      </c>
      <c r="AX2" s="10" t="s">
        <v>156</v>
      </c>
      <c r="AY2" s="10" t="s">
        <v>157</v>
      </c>
      <c r="AZ2" s="10" t="s">
        <v>158</v>
      </c>
      <c r="BA2" s="10" t="s">
        <v>159</v>
      </c>
      <c r="BB2" s="10" t="s">
        <v>160</v>
      </c>
      <c r="BC2" s="10" t="s">
        <v>161</v>
      </c>
      <c r="BD2" s="10" t="s">
        <v>162</v>
      </c>
      <c r="BE2" s="10" t="s">
        <v>163</v>
      </c>
      <c r="BF2" s="10" t="s">
        <v>164</v>
      </c>
      <c r="BG2" s="10" t="s">
        <v>165</v>
      </c>
      <c r="BH2" s="10" t="s">
        <v>166</v>
      </c>
      <c r="BI2" s="10" t="s">
        <v>167</v>
      </c>
      <c r="BJ2" s="10" t="s">
        <v>168</v>
      </c>
      <c r="BK2" s="10" t="s">
        <v>169</v>
      </c>
      <c r="BL2" s="10" t="s">
        <v>170</v>
      </c>
      <c r="BM2" s="10" t="s">
        <v>171</v>
      </c>
      <c r="BN2" s="10" t="s">
        <v>172</v>
      </c>
      <c r="BO2" s="10" t="s">
        <v>173</v>
      </c>
      <c r="BP2" s="10" t="s">
        <v>174</v>
      </c>
      <c r="BQ2" s="10" t="s">
        <v>175</v>
      </c>
      <c r="BR2" s="10" t="s">
        <v>176</v>
      </c>
      <c r="BS2" s="10" t="s">
        <v>177</v>
      </c>
      <c r="BT2" s="10" t="s">
        <v>178</v>
      </c>
      <c r="BU2" s="10" t="s">
        <v>179</v>
      </c>
      <c r="BV2" s="10" t="s">
        <v>180</v>
      </c>
      <c r="BW2" s="16" t="s">
        <v>231</v>
      </c>
      <c r="BX2" s="34"/>
      <c r="BY2" s="34"/>
      <c r="BZ2" s="34"/>
      <c r="CA2" s="35"/>
      <c r="CB2" s="35"/>
      <c r="CC2" s="35"/>
      <c r="CD2" s="26" t="s">
        <v>236</v>
      </c>
      <c r="CE2" s="26" t="s">
        <v>237</v>
      </c>
      <c r="CF2" s="26" t="s">
        <v>238</v>
      </c>
      <c r="CG2" s="26" t="s">
        <v>241</v>
      </c>
      <c r="CH2" s="26" t="s">
        <v>242</v>
      </c>
      <c r="CI2" s="27" t="s">
        <v>239</v>
      </c>
    </row>
    <row r="3" spans="1:87">
      <c r="A3" s="8"/>
      <c r="B3" s="8" t="s">
        <v>63</v>
      </c>
      <c r="C3" s="8" t="s">
        <v>64</v>
      </c>
      <c r="D3" s="8" t="s">
        <v>65</v>
      </c>
      <c r="E3" s="4" t="s">
        <v>65</v>
      </c>
      <c r="F3" s="4" t="s">
        <v>66</v>
      </c>
      <c r="G3" s="4" t="s">
        <v>65</v>
      </c>
      <c r="H3" s="4"/>
      <c r="I3" s="4" t="s">
        <v>65</v>
      </c>
      <c r="J3" s="4"/>
      <c r="K3" s="4" t="s">
        <v>65</v>
      </c>
      <c r="L3" s="4" t="s">
        <v>65</v>
      </c>
      <c r="M3" s="4" t="s">
        <v>65</v>
      </c>
      <c r="N3" s="4" t="s">
        <v>65</v>
      </c>
      <c r="O3" s="4" t="s">
        <v>66</v>
      </c>
      <c r="P3" s="4" t="s">
        <v>181</v>
      </c>
      <c r="Q3" s="4" t="s">
        <v>65</v>
      </c>
      <c r="R3" s="4" t="s">
        <v>66</v>
      </c>
      <c r="S3" s="4" t="s">
        <v>65</v>
      </c>
      <c r="T3" s="4" t="s">
        <v>65</v>
      </c>
      <c r="U3" s="4" t="s">
        <v>65</v>
      </c>
      <c r="V3" s="4" t="s">
        <v>65</v>
      </c>
      <c r="W3" s="4" t="s">
        <v>65</v>
      </c>
      <c r="X3" s="4" t="s">
        <v>65</v>
      </c>
      <c r="Y3" s="4" t="s">
        <v>65</v>
      </c>
      <c r="Z3" s="4" t="s">
        <v>65</v>
      </c>
      <c r="AA3" s="4" t="s">
        <v>65</v>
      </c>
      <c r="AB3" s="4" t="s">
        <v>66</v>
      </c>
      <c r="AC3" s="4" t="s">
        <v>65</v>
      </c>
      <c r="AD3" s="4" t="s">
        <v>66</v>
      </c>
      <c r="AE3" s="4" t="s">
        <v>65</v>
      </c>
      <c r="AF3" s="4" t="s">
        <v>66</v>
      </c>
      <c r="AG3" s="4" t="s">
        <v>66</v>
      </c>
      <c r="AH3" s="4" t="s">
        <v>65</v>
      </c>
      <c r="AI3" s="4" t="s">
        <v>66</v>
      </c>
      <c r="AJ3" s="4" t="s">
        <v>65</v>
      </c>
      <c r="AK3" s="4" t="s">
        <v>65</v>
      </c>
      <c r="AL3" s="4" t="s">
        <v>181</v>
      </c>
      <c r="AM3" s="4" t="s">
        <v>65</v>
      </c>
      <c r="AN3" s="4" t="s">
        <v>65</v>
      </c>
      <c r="AO3" s="4" t="s">
        <v>65</v>
      </c>
      <c r="AP3" s="4" t="s">
        <v>65</v>
      </c>
      <c r="AQ3" s="4" t="s">
        <v>65</v>
      </c>
      <c r="AR3" s="4" t="s">
        <v>181</v>
      </c>
      <c r="AS3" s="4" t="s">
        <v>65</v>
      </c>
      <c r="AT3" s="4" t="s">
        <v>181</v>
      </c>
      <c r="AU3" s="4" t="s">
        <v>65</v>
      </c>
      <c r="AV3" s="4" t="s">
        <v>65</v>
      </c>
      <c r="AW3" s="4" t="s">
        <v>65</v>
      </c>
      <c r="AX3" s="4" t="s">
        <v>65</v>
      </c>
      <c r="AY3" s="4" t="s">
        <v>65</v>
      </c>
      <c r="AZ3" s="4" t="s">
        <v>65</v>
      </c>
      <c r="BA3" s="4" t="s">
        <v>66</v>
      </c>
      <c r="BB3" s="4" t="s">
        <v>66</v>
      </c>
      <c r="BC3" s="4" t="s">
        <v>65</v>
      </c>
      <c r="BD3" s="4" t="s">
        <v>66</v>
      </c>
      <c r="BE3" s="4" t="s">
        <v>65</v>
      </c>
      <c r="BF3" s="4" t="s">
        <v>65</v>
      </c>
      <c r="BG3" s="4" t="s">
        <v>65</v>
      </c>
      <c r="BH3" s="4" t="s">
        <v>65</v>
      </c>
      <c r="BI3" s="4" t="s">
        <v>65</v>
      </c>
      <c r="BJ3" s="4" t="s">
        <v>65</v>
      </c>
      <c r="BK3" s="4" t="s">
        <v>65</v>
      </c>
      <c r="BL3" s="4" t="s">
        <v>65</v>
      </c>
      <c r="BM3" s="4" t="s">
        <v>65</v>
      </c>
      <c r="BN3" s="4" t="s">
        <v>66</v>
      </c>
      <c r="BO3" s="4" t="s">
        <v>65</v>
      </c>
      <c r="BP3" s="4" t="s">
        <v>65</v>
      </c>
      <c r="BQ3" s="4" t="s">
        <v>65</v>
      </c>
      <c r="BR3" s="4" t="s">
        <v>66</v>
      </c>
      <c r="BS3" s="4" t="s">
        <v>65</v>
      </c>
      <c r="BT3" s="4" t="s">
        <v>65</v>
      </c>
      <c r="BU3" s="4" t="s">
        <v>65</v>
      </c>
      <c r="BV3" s="4" t="s">
        <v>65</v>
      </c>
      <c r="BW3" s="17">
        <f>(COUNTA($D$3:$BV$3)+COUNTBLANK($D$3:$BV$3))</f>
        <v>71</v>
      </c>
      <c r="BX3" s="21">
        <f>COUNTIF($D$3:$BV$3, "*M*")</f>
        <v>56</v>
      </c>
      <c r="BY3" s="21">
        <f>COUNTIF($D$3:$BV$3, "*F*")</f>
        <v>13</v>
      </c>
      <c r="BZ3" s="21">
        <f>COUNTIF($D$3:$BV$3, "")</f>
        <v>2</v>
      </c>
      <c r="CA3" s="24">
        <f>BX3/$BW3</f>
        <v>0.78873239436619713</v>
      </c>
      <c r="CB3" s="24">
        <f t="shared" ref="CB3:CC3" si="0">BY3/$BW3</f>
        <v>0.18309859154929578</v>
      </c>
      <c r="CC3" s="24">
        <f t="shared" si="0"/>
        <v>2.8169014084507043E-2</v>
      </c>
      <c r="CD3" s="22"/>
      <c r="CE3" s="22"/>
      <c r="CF3" s="22"/>
      <c r="CG3" s="22"/>
      <c r="CH3" s="22"/>
      <c r="CI3" s="22"/>
    </row>
    <row r="4" spans="1:87" ht="25.5">
      <c r="A4" s="8">
        <v>1</v>
      </c>
      <c r="B4" s="8" t="s">
        <v>182</v>
      </c>
      <c r="C4" s="8" t="s">
        <v>67</v>
      </c>
      <c r="D4" s="8">
        <v>1</v>
      </c>
      <c r="E4" s="4">
        <v>2</v>
      </c>
      <c r="F4" s="4">
        <v>1</v>
      </c>
      <c r="G4" s="4">
        <v>1</v>
      </c>
      <c r="H4" s="4">
        <v>1</v>
      </c>
      <c r="I4" s="4">
        <v>2</v>
      </c>
      <c r="J4" s="4">
        <v>1</v>
      </c>
      <c r="K4" s="4">
        <v>2</v>
      </c>
      <c r="L4" s="4">
        <v>1</v>
      </c>
      <c r="M4" s="4">
        <v>2</v>
      </c>
      <c r="N4" s="4">
        <v>1</v>
      </c>
      <c r="O4" s="4">
        <v>1</v>
      </c>
      <c r="P4" s="4">
        <v>2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/>
      <c r="AB4" s="4">
        <v>1</v>
      </c>
      <c r="AC4" s="4">
        <v>2</v>
      </c>
      <c r="AD4" s="4">
        <v>1</v>
      </c>
      <c r="AE4" s="4">
        <v>1</v>
      </c>
      <c r="AF4" s="4">
        <v>1</v>
      </c>
      <c r="AG4" s="4">
        <v>2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/>
      <c r="AN4" s="4">
        <v>1</v>
      </c>
      <c r="AO4" s="4">
        <v>1</v>
      </c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2</v>
      </c>
      <c r="AZ4" s="4">
        <v>1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/>
      <c r="BJ4" s="4"/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/>
      <c r="BT4" s="4">
        <v>1</v>
      </c>
      <c r="BU4" s="4">
        <v>1</v>
      </c>
      <c r="BV4" s="4">
        <v>1</v>
      </c>
      <c r="BW4" s="17">
        <f>(COUNTIF($D4:$BV4, "1")+COUNTIF($D4:$BV4, "2")+COUNTBLANK($D4:$BV4))</f>
        <v>71</v>
      </c>
      <c r="BX4" s="21">
        <f>COUNTIF($D4:$BV4, "1")</f>
        <v>57</v>
      </c>
      <c r="BY4" s="21">
        <f>COUNTIF($D4:$BV4, "2")</f>
        <v>9</v>
      </c>
      <c r="BZ4" s="21">
        <f>COUNTIF($D4:$BV4, "")</f>
        <v>5</v>
      </c>
      <c r="CA4" s="24">
        <f t="shared" ref="CA4:CA8" si="1">BX4/$BW4</f>
        <v>0.80281690140845074</v>
      </c>
      <c r="CB4" s="24">
        <f t="shared" ref="CB4:CB8" si="2">BY4/$BW4</f>
        <v>0.12676056338028169</v>
      </c>
      <c r="CC4" s="24">
        <f t="shared" ref="CC4:CC8" si="3">BZ4/$BW4</f>
        <v>7.0422535211267609E-2</v>
      </c>
      <c r="CD4" s="28">
        <f>AVERAGE($D4:$BV4)</f>
        <v>1.1363636363636365</v>
      </c>
      <c r="CE4" s="28">
        <f>MEDIAN($D4:$BV4)</f>
        <v>1</v>
      </c>
      <c r="CF4" s="28">
        <f>MODE($D4:$BV4)</f>
        <v>1</v>
      </c>
      <c r="CG4" s="28">
        <f>MAX($D4:$BV4)</f>
        <v>2</v>
      </c>
      <c r="CH4" s="28">
        <f>MIN($D4:$BV4)</f>
        <v>1</v>
      </c>
      <c r="CI4" s="29">
        <f>_xlfn.STDEV.S($D4:$BV4)</f>
        <v>0.34580401903450964</v>
      </c>
    </row>
    <row r="5" spans="1:87" ht="25.5">
      <c r="A5" s="8">
        <v>2</v>
      </c>
      <c r="B5" s="8" t="s">
        <v>183</v>
      </c>
      <c r="C5" s="8" t="s">
        <v>67</v>
      </c>
      <c r="D5" s="8">
        <v>1</v>
      </c>
      <c r="E5" s="4">
        <v>2</v>
      </c>
      <c r="F5" s="4">
        <v>1</v>
      </c>
      <c r="G5" s="4">
        <v>1</v>
      </c>
      <c r="H5" s="4">
        <v>1</v>
      </c>
      <c r="I5" s="4">
        <v>2</v>
      </c>
      <c r="J5" s="4">
        <v>1</v>
      </c>
      <c r="K5" s="4">
        <v>2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2</v>
      </c>
      <c r="U5" s="4">
        <v>2</v>
      </c>
      <c r="V5" s="4">
        <v>2</v>
      </c>
      <c r="W5" s="4">
        <v>1</v>
      </c>
      <c r="X5" s="4">
        <v>2</v>
      </c>
      <c r="Y5" s="4">
        <v>2</v>
      </c>
      <c r="Z5" s="4">
        <v>2</v>
      </c>
      <c r="AA5" s="4">
        <v>1</v>
      </c>
      <c r="AB5" s="4">
        <v>1</v>
      </c>
      <c r="AC5" s="4"/>
      <c r="AD5" s="4">
        <v>1</v>
      </c>
      <c r="AE5" s="4">
        <v>2</v>
      </c>
      <c r="AF5" s="4">
        <v>1</v>
      </c>
      <c r="AG5" s="4">
        <v>2</v>
      </c>
      <c r="AH5" s="4">
        <v>2</v>
      </c>
      <c r="AI5" s="4">
        <v>1</v>
      </c>
      <c r="AJ5" s="4">
        <v>1</v>
      </c>
      <c r="AK5" s="4">
        <v>2</v>
      </c>
      <c r="AL5" s="4">
        <v>1</v>
      </c>
      <c r="AM5" s="4">
        <v>1</v>
      </c>
      <c r="AN5" s="4">
        <v>1</v>
      </c>
      <c r="AO5" s="4">
        <v>2</v>
      </c>
      <c r="AP5" s="4">
        <v>2</v>
      </c>
      <c r="AQ5" s="4">
        <v>2</v>
      </c>
      <c r="AR5" s="4">
        <v>1</v>
      </c>
      <c r="AS5" s="4">
        <v>2</v>
      </c>
      <c r="AT5" s="4">
        <v>1</v>
      </c>
      <c r="AU5" s="4">
        <v>2</v>
      </c>
      <c r="AV5" s="4">
        <v>2</v>
      </c>
      <c r="AW5" s="4">
        <v>1</v>
      </c>
      <c r="AX5" s="4">
        <v>2</v>
      </c>
      <c r="AY5" s="4">
        <v>2</v>
      </c>
      <c r="AZ5" s="4">
        <v>1</v>
      </c>
      <c r="BA5" s="4">
        <v>2</v>
      </c>
      <c r="BB5" s="4">
        <v>2</v>
      </c>
      <c r="BC5" s="4">
        <v>1</v>
      </c>
      <c r="BD5" s="4">
        <v>1</v>
      </c>
      <c r="BE5" s="4">
        <v>1</v>
      </c>
      <c r="BF5" s="4">
        <v>2</v>
      </c>
      <c r="BG5" s="4">
        <v>2</v>
      </c>
      <c r="BH5" s="4">
        <v>1</v>
      </c>
      <c r="BI5" s="4">
        <v>2</v>
      </c>
      <c r="BJ5" s="4">
        <v>1</v>
      </c>
      <c r="BK5" s="4">
        <v>1</v>
      </c>
      <c r="BL5" s="4">
        <v>1</v>
      </c>
      <c r="BM5" s="4">
        <v>1</v>
      </c>
      <c r="BN5" s="4">
        <v>2</v>
      </c>
      <c r="BO5" s="4">
        <v>2</v>
      </c>
      <c r="BP5" s="4">
        <v>2</v>
      </c>
      <c r="BQ5" s="4">
        <v>1</v>
      </c>
      <c r="BR5" s="4">
        <v>2</v>
      </c>
      <c r="BS5" s="4">
        <v>1</v>
      </c>
      <c r="BT5" s="4">
        <v>1</v>
      </c>
      <c r="BU5" s="4">
        <v>1</v>
      </c>
      <c r="BV5" s="4">
        <v>2</v>
      </c>
      <c r="BW5" s="17">
        <f t="shared" ref="BW5:BW8" si="4">(COUNTIF($D5:$BV5, "1")+COUNTIF($D5:$BV5, "2")+COUNTBLANK($D5:$BV5))</f>
        <v>71</v>
      </c>
      <c r="BX5" s="21">
        <f t="shared" ref="BX5:BX8" si="5">COUNTIF($D5:$BV5, "1")</f>
        <v>39</v>
      </c>
      <c r="BY5" s="21">
        <f t="shared" ref="BY5:BY8" si="6">COUNTIF($D5:$BV5, "2")</f>
        <v>31</v>
      </c>
      <c r="BZ5" s="21">
        <f t="shared" ref="BZ5:BZ8" si="7">COUNTIF($D5:$BV5, "")</f>
        <v>1</v>
      </c>
      <c r="CA5" s="24">
        <f t="shared" si="1"/>
        <v>0.54929577464788737</v>
      </c>
      <c r="CB5" s="24">
        <f t="shared" si="2"/>
        <v>0.43661971830985913</v>
      </c>
      <c r="CC5" s="24">
        <f t="shared" si="3"/>
        <v>1.4084507042253521E-2</v>
      </c>
      <c r="CD5" s="28">
        <f t="shared" ref="CD5:CD8" si="8">AVERAGE($D5:$BV5)</f>
        <v>1.4428571428571428</v>
      </c>
      <c r="CE5" s="28">
        <f t="shared" ref="CE5:CE8" si="9">MEDIAN($D5:$BV5)</f>
        <v>1</v>
      </c>
      <c r="CF5" s="28">
        <f t="shared" ref="CF5:CF8" si="10">MODE($D5:$BV5)</f>
        <v>1</v>
      </c>
      <c r="CG5" s="28">
        <f t="shared" ref="CG5:CG8" si="11">MAX($D5:$BV5)</f>
        <v>2</v>
      </c>
      <c r="CH5" s="28">
        <f t="shared" ref="CH5:CH8" si="12">MIN($D5:$BV5)</f>
        <v>1</v>
      </c>
      <c r="CI5" s="29">
        <f t="shared" ref="CI5:CI8" si="13">_xlfn.STDEV.S($D5:$BV5)</f>
        <v>0.50031046261917334</v>
      </c>
    </row>
    <row r="6" spans="1:87" ht="25.5">
      <c r="A6" s="8">
        <v>3</v>
      </c>
      <c r="B6" s="8" t="s">
        <v>184</v>
      </c>
      <c r="C6" s="8" t="s">
        <v>67</v>
      </c>
      <c r="D6" s="8">
        <v>1</v>
      </c>
      <c r="E6" s="4">
        <v>2</v>
      </c>
      <c r="F6" s="4"/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2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2</v>
      </c>
      <c r="U6" s="4">
        <v>2</v>
      </c>
      <c r="V6" s="4">
        <v>1</v>
      </c>
      <c r="W6" s="4">
        <v>1</v>
      </c>
      <c r="X6" s="4">
        <v>2</v>
      </c>
      <c r="Y6" s="4">
        <v>1</v>
      </c>
      <c r="Z6" s="4">
        <v>2</v>
      </c>
      <c r="AA6" s="4">
        <v>1</v>
      </c>
      <c r="AB6" s="4">
        <v>1</v>
      </c>
      <c r="AC6" s="4"/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2</v>
      </c>
      <c r="AM6" s="4">
        <v>1</v>
      </c>
      <c r="AN6" s="4">
        <v>1</v>
      </c>
      <c r="AO6" s="4">
        <v>2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2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2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17">
        <f t="shared" si="4"/>
        <v>71</v>
      </c>
      <c r="BX6" s="21">
        <f t="shared" si="5"/>
        <v>59</v>
      </c>
      <c r="BY6" s="21">
        <f t="shared" si="6"/>
        <v>10</v>
      </c>
      <c r="BZ6" s="21">
        <f t="shared" si="7"/>
        <v>2</v>
      </c>
      <c r="CA6" s="24">
        <f t="shared" si="1"/>
        <v>0.83098591549295775</v>
      </c>
      <c r="CB6" s="24">
        <f t="shared" si="2"/>
        <v>0.14084507042253522</v>
      </c>
      <c r="CC6" s="24">
        <f t="shared" si="3"/>
        <v>2.8169014084507043E-2</v>
      </c>
      <c r="CD6" s="28">
        <f t="shared" si="8"/>
        <v>1.144927536231884</v>
      </c>
      <c r="CE6" s="28">
        <f t="shared" si="9"/>
        <v>1</v>
      </c>
      <c r="CF6" s="28">
        <f t="shared" si="10"/>
        <v>1</v>
      </c>
      <c r="CG6" s="28">
        <f t="shared" si="11"/>
        <v>2</v>
      </c>
      <c r="CH6" s="28">
        <f t="shared" si="12"/>
        <v>1</v>
      </c>
      <c r="CI6" s="29">
        <f t="shared" si="13"/>
        <v>0.3546067548061298</v>
      </c>
    </row>
    <row r="7" spans="1:87" ht="25.5">
      <c r="A7" s="8">
        <v>4</v>
      </c>
      <c r="B7" s="8" t="s">
        <v>185</v>
      </c>
      <c r="C7" s="8" t="s">
        <v>67</v>
      </c>
      <c r="D7" s="8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2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2</v>
      </c>
      <c r="U7" s="4">
        <v>2</v>
      </c>
      <c r="V7" s="4">
        <v>1</v>
      </c>
      <c r="W7" s="4">
        <v>1</v>
      </c>
      <c r="X7" s="4">
        <v>2</v>
      </c>
      <c r="Y7" s="4">
        <v>1</v>
      </c>
      <c r="Z7" s="4">
        <v>2</v>
      </c>
      <c r="AA7" s="4">
        <v>2</v>
      </c>
      <c r="AB7" s="4">
        <v>1</v>
      </c>
      <c r="AC7" s="4">
        <v>2</v>
      </c>
      <c r="AD7" s="4">
        <v>1</v>
      </c>
      <c r="AE7" s="4">
        <v>1</v>
      </c>
      <c r="AF7" s="4">
        <v>2</v>
      </c>
      <c r="AG7" s="4">
        <v>1</v>
      </c>
      <c r="AH7" s="4">
        <v>1</v>
      </c>
      <c r="AI7" s="4">
        <v>2</v>
      </c>
      <c r="AJ7" s="4">
        <v>1</v>
      </c>
      <c r="AK7" s="4">
        <v>2</v>
      </c>
      <c r="AL7" s="4">
        <v>1</v>
      </c>
      <c r="AM7" s="4">
        <v>2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2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1</v>
      </c>
      <c r="BF7" s="4">
        <v>1</v>
      </c>
      <c r="BG7" s="4"/>
      <c r="BH7" s="4">
        <v>1</v>
      </c>
      <c r="BI7" s="4">
        <v>1</v>
      </c>
      <c r="BJ7" s="4">
        <v>1</v>
      </c>
      <c r="BK7" s="4">
        <v>2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2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17">
        <f t="shared" si="4"/>
        <v>71</v>
      </c>
      <c r="BX7" s="21">
        <f t="shared" si="5"/>
        <v>56</v>
      </c>
      <c r="BY7" s="21">
        <f t="shared" si="6"/>
        <v>14</v>
      </c>
      <c r="BZ7" s="21">
        <f t="shared" si="7"/>
        <v>1</v>
      </c>
      <c r="CA7" s="24">
        <f t="shared" si="1"/>
        <v>0.78873239436619713</v>
      </c>
      <c r="CB7" s="24">
        <f t="shared" si="2"/>
        <v>0.19718309859154928</v>
      </c>
      <c r="CC7" s="24">
        <f t="shared" si="3"/>
        <v>1.4084507042253521E-2</v>
      </c>
      <c r="CD7" s="28">
        <f t="shared" si="8"/>
        <v>1.2</v>
      </c>
      <c r="CE7" s="28">
        <f t="shared" si="9"/>
        <v>1</v>
      </c>
      <c r="CF7" s="28">
        <f t="shared" si="10"/>
        <v>1</v>
      </c>
      <c r="CG7" s="28">
        <f t="shared" si="11"/>
        <v>2</v>
      </c>
      <c r="CH7" s="28">
        <f t="shared" si="12"/>
        <v>1</v>
      </c>
      <c r="CI7" s="29">
        <f t="shared" si="13"/>
        <v>0.40288812414826797</v>
      </c>
    </row>
    <row r="8" spans="1:87">
      <c r="A8" s="8">
        <v>5</v>
      </c>
      <c r="B8" s="8" t="s">
        <v>186</v>
      </c>
      <c r="C8" s="8" t="s">
        <v>67</v>
      </c>
      <c r="D8" s="8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/>
      <c r="M8" s="4">
        <v>2</v>
      </c>
      <c r="N8" s="4"/>
      <c r="O8" s="4"/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2</v>
      </c>
      <c r="V8" s="4">
        <v>1</v>
      </c>
      <c r="W8" s="4">
        <v>1</v>
      </c>
      <c r="X8" s="4">
        <v>2</v>
      </c>
      <c r="Y8" s="4">
        <v>1</v>
      </c>
      <c r="Z8" s="4">
        <v>2</v>
      </c>
      <c r="AA8" s="4">
        <v>1</v>
      </c>
      <c r="AB8" s="4">
        <v>1</v>
      </c>
      <c r="AC8" s="4"/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2</v>
      </c>
      <c r="AW8" s="4">
        <v>1</v>
      </c>
      <c r="AX8" s="4">
        <v>1</v>
      </c>
      <c r="AY8" s="4">
        <v>1</v>
      </c>
      <c r="AZ8" s="4">
        <v>2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/>
      <c r="BH8" s="4">
        <v>2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17">
        <f t="shared" si="4"/>
        <v>71</v>
      </c>
      <c r="BX8" s="21">
        <f t="shared" si="5"/>
        <v>59</v>
      </c>
      <c r="BY8" s="21">
        <f t="shared" si="6"/>
        <v>7</v>
      </c>
      <c r="BZ8" s="21">
        <f t="shared" si="7"/>
        <v>5</v>
      </c>
      <c r="CA8" s="24">
        <f t="shared" si="1"/>
        <v>0.83098591549295775</v>
      </c>
      <c r="CB8" s="24">
        <f t="shared" si="2"/>
        <v>9.8591549295774641E-2</v>
      </c>
      <c r="CC8" s="24">
        <f t="shared" si="3"/>
        <v>7.0422535211267609E-2</v>
      </c>
      <c r="CD8" s="28">
        <f t="shared" si="8"/>
        <v>1.106060606060606</v>
      </c>
      <c r="CE8" s="28">
        <f t="shared" si="9"/>
        <v>1</v>
      </c>
      <c r="CF8" s="28">
        <f t="shared" si="10"/>
        <v>1</v>
      </c>
      <c r="CG8" s="28">
        <f t="shared" si="11"/>
        <v>2</v>
      </c>
      <c r="CH8" s="28">
        <f t="shared" si="12"/>
        <v>1</v>
      </c>
      <c r="CI8" s="29">
        <f t="shared" si="13"/>
        <v>0.31027471097463966</v>
      </c>
    </row>
    <row r="9" spans="1:87">
      <c r="A9" s="39">
        <v>6</v>
      </c>
      <c r="B9" s="39" t="s">
        <v>187</v>
      </c>
      <c r="C9" s="4" t="s">
        <v>188</v>
      </c>
      <c r="D9" s="8"/>
      <c r="E9" s="4"/>
      <c r="F9" s="4"/>
      <c r="G9" s="4"/>
      <c r="H9" s="4"/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>
        <v>1</v>
      </c>
      <c r="BE9" s="4"/>
      <c r="BF9" s="4"/>
      <c r="BG9" s="4"/>
      <c r="BH9" s="4"/>
      <c r="BI9" s="4">
        <v>1</v>
      </c>
      <c r="BJ9" s="4">
        <v>1</v>
      </c>
      <c r="BK9" s="4"/>
      <c r="BL9" s="4"/>
      <c r="BM9" s="4"/>
      <c r="BN9" s="4"/>
      <c r="BO9" s="4"/>
      <c r="BP9" s="4"/>
      <c r="BQ9" s="4"/>
      <c r="BR9" s="4"/>
      <c r="BS9" s="4">
        <v>1</v>
      </c>
      <c r="BT9" s="4"/>
      <c r="BU9" s="4"/>
      <c r="BV9" s="4"/>
      <c r="BW9" s="18">
        <f>SUM(BX9:BY9)</f>
        <v>71</v>
      </c>
      <c r="BX9" s="21">
        <f>COUNTIF($D9:$BV9, "1")</f>
        <v>5</v>
      </c>
      <c r="BY9" s="21">
        <f>COUNTBLANK($D9:$BV9)</f>
        <v>66</v>
      </c>
      <c r="BZ9" s="23"/>
      <c r="CA9" s="24">
        <f t="shared" ref="CA9:CA15" si="14">BX9/$BW9</f>
        <v>7.0422535211267609E-2</v>
      </c>
      <c r="CB9" s="24">
        <f t="shared" ref="CB9:CB15" si="15">BY9/$BW9</f>
        <v>0.92957746478873238</v>
      </c>
      <c r="CC9" s="24"/>
      <c r="CD9" s="36">
        <f>AVERAGE($D$9:$BV$15)</f>
        <v>3.1029411764705883</v>
      </c>
      <c r="CE9" s="36">
        <f>MEDIAN($D$9:$BV$15)</f>
        <v>3</v>
      </c>
      <c r="CF9" s="36">
        <f>MODE($D$9:$BV$15)</f>
        <v>3</v>
      </c>
      <c r="CG9" s="36">
        <f>MAX($D$9:$BV$15)</f>
        <v>7</v>
      </c>
      <c r="CH9" s="36">
        <f>MIN($D$9:$BV$15)</f>
        <v>1</v>
      </c>
      <c r="CI9" s="37">
        <f>_xlfn.STDEV.S($D$9:$BV$15)</f>
        <v>1.2234000319924763</v>
      </c>
    </row>
    <row r="10" spans="1:87">
      <c r="A10" s="39"/>
      <c r="B10" s="39"/>
      <c r="C10" s="4" t="s">
        <v>189</v>
      </c>
      <c r="D10" s="8"/>
      <c r="E10" s="4"/>
      <c r="F10" s="4"/>
      <c r="G10" s="4">
        <v>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>
        <v>2</v>
      </c>
      <c r="AL10" s="4"/>
      <c r="AM10" s="4"/>
      <c r="AN10" s="4">
        <v>2</v>
      </c>
      <c r="AO10" s="4"/>
      <c r="AP10" s="4">
        <v>2</v>
      </c>
      <c r="AQ10" s="4">
        <v>2</v>
      </c>
      <c r="AR10" s="4"/>
      <c r="AS10" s="4"/>
      <c r="AT10" s="4">
        <v>2</v>
      </c>
      <c r="AU10" s="4"/>
      <c r="AV10" s="4"/>
      <c r="AW10" s="4">
        <v>2</v>
      </c>
      <c r="AX10" s="4">
        <v>2</v>
      </c>
      <c r="AY10" s="4"/>
      <c r="AZ10" s="4"/>
      <c r="BA10" s="4"/>
      <c r="BB10" s="4">
        <v>2</v>
      </c>
      <c r="BC10" s="4"/>
      <c r="BD10" s="4"/>
      <c r="BE10" s="4"/>
      <c r="BF10" s="4"/>
      <c r="BG10" s="4"/>
      <c r="BH10" s="4"/>
      <c r="BI10" s="4"/>
      <c r="BJ10" s="4"/>
      <c r="BK10" s="4">
        <v>2</v>
      </c>
      <c r="BL10" s="4"/>
      <c r="BM10" s="4"/>
      <c r="BN10" s="4">
        <v>2</v>
      </c>
      <c r="BO10" s="4">
        <v>2</v>
      </c>
      <c r="BP10" s="4"/>
      <c r="BQ10" s="4"/>
      <c r="BR10" s="4"/>
      <c r="BS10" s="4"/>
      <c r="BT10" s="4"/>
      <c r="BU10" s="4"/>
      <c r="BV10" s="4"/>
      <c r="BW10" s="18">
        <f t="shared" ref="BW10:BW15" si="16">SUM(BX10:BY10)</f>
        <v>71</v>
      </c>
      <c r="BX10" s="21">
        <f>COUNTIF($D10:$BV10, "2")</f>
        <v>12</v>
      </c>
      <c r="BY10" s="21">
        <f t="shared" ref="BY10:BY22" si="17">COUNTBLANK($D10:$BV10)</f>
        <v>59</v>
      </c>
      <c r="BZ10" s="23"/>
      <c r="CA10" s="24">
        <f t="shared" si="14"/>
        <v>0.16901408450704225</v>
      </c>
      <c r="CB10" s="24">
        <f t="shared" si="15"/>
        <v>0.83098591549295775</v>
      </c>
      <c r="CC10" s="24"/>
      <c r="CD10" s="36"/>
      <c r="CE10" s="36"/>
      <c r="CF10" s="36"/>
      <c r="CG10" s="36"/>
      <c r="CH10" s="36"/>
      <c r="CI10" s="37"/>
    </row>
    <row r="11" spans="1:87">
      <c r="A11" s="39"/>
      <c r="B11" s="39"/>
      <c r="C11" s="4" t="s">
        <v>190</v>
      </c>
      <c r="D11" s="8"/>
      <c r="E11" s="4"/>
      <c r="F11" s="4">
        <v>3</v>
      </c>
      <c r="G11" s="4"/>
      <c r="H11" s="4">
        <v>3</v>
      </c>
      <c r="I11" s="4"/>
      <c r="J11" s="4"/>
      <c r="K11" s="4"/>
      <c r="L11" s="4">
        <v>3</v>
      </c>
      <c r="M11" s="4">
        <v>3</v>
      </c>
      <c r="N11" s="4">
        <v>3</v>
      </c>
      <c r="O11" s="4">
        <v>3</v>
      </c>
      <c r="P11" s="4">
        <v>3</v>
      </c>
      <c r="Q11" s="4">
        <v>3</v>
      </c>
      <c r="R11" s="4">
        <v>3</v>
      </c>
      <c r="S11" s="4">
        <v>3</v>
      </c>
      <c r="T11" s="4">
        <v>3</v>
      </c>
      <c r="U11" s="4"/>
      <c r="V11" s="4"/>
      <c r="W11" s="4">
        <v>3</v>
      </c>
      <c r="X11" s="4">
        <v>3</v>
      </c>
      <c r="Y11" s="4"/>
      <c r="Z11" s="4"/>
      <c r="AA11" s="4"/>
      <c r="AB11" s="4"/>
      <c r="AC11" s="4"/>
      <c r="AD11" s="4">
        <v>3</v>
      </c>
      <c r="AE11" s="4">
        <v>3</v>
      </c>
      <c r="AF11" s="4">
        <v>3</v>
      </c>
      <c r="AG11" s="4">
        <v>3</v>
      </c>
      <c r="AH11" s="4">
        <v>3</v>
      </c>
      <c r="AI11" s="4">
        <v>3</v>
      </c>
      <c r="AJ11" s="4">
        <v>3</v>
      </c>
      <c r="AK11" s="4"/>
      <c r="AL11" s="4">
        <v>3</v>
      </c>
      <c r="AM11" s="4"/>
      <c r="AN11" s="4"/>
      <c r="AO11" s="4">
        <v>3</v>
      </c>
      <c r="AP11" s="4"/>
      <c r="AQ11" s="4"/>
      <c r="AR11" s="4"/>
      <c r="AS11" s="4"/>
      <c r="AT11" s="4"/>
      <c r="AU11" s="4"/>
      <c r="AV11" s="4"/>
      <c r="AW11" s="4"/>
      <c r="AX11" s="4"/>
      <c r="AY11" s="4">
        <v>3</v>
      </c>
      <c r="AZ11" s="4"/>
      <c r="BA11" s="4">
        <v>3</v>
      </c>
      <c r="BB11" s="4"/>
      <c r="BC11" s="4">
        <v>3</v>
      </c>
      <c r="BD11" s="4"/>
      <c r="BE11" s="4"/>
      <c r="BF11" s="4">
        <v>3</v>
      </c>
      <c r="BG11" s="4"/>
      <c r="BH11" s="4">
        <v>3</v>
      </c>
      <c r="BI11" s="4"/>
      <c r="BJ11" s="4"/>
      <c r="BK11" s="4"/>
      <c r="BL11" s="4">
        <v>3</v>
      </c>
      <c r="BM11" s="4">
        <v>3</v>
      </c>
      <c r="BN11" s="4"/>
      <c r="BO11" s="4"/>
      <c r="BP11" s="4"/>
      <c r="BQ11" s="4">
        <v>3</v>
      </c>
      <c r="BR11" s="4">
        <v>3</v>
      </c>
      <c r="BS11" s="4"/>
      <c r="BT11" s="4"/>
      <c r="BU11" s="4">
        <v>3</v>
      </c>
      <c r="BV11" s="4">
        <v>3</v>
      </c>
      <c r="BW11" s="18">
        <f t="shared" si="16"/>
        <v>71</v>
      </c>
      <c r="BX11" s="21">
        <f>COUNTIF($D11:$BV11, "3")</f>
        <v>33</v>
      </c>
      <c r="BY11" s="21">
        <f t="shared" si="17"/>
        <v>38</v>
      </c>
      <c r="BZ11" s="23"/>
      <c r="CA11" s="24">
        <f t="shared" si="14"/>
        <v>0.46478873239436619</v>
      </c>
      <c r="CB11" s="24">
        <f t="shared" si="15"/>
        <v>0.53521126760563376</v>
      </c>
      <c r="CC11" s="24"/>
      <c r="CD11" s="36"/>
      <c r="CE11" s="36"/>
      <c r="CF11" s="36"/>
      <c r="CG11" s="36"/>
      <c r="CH11" s="36"/>
      <c r="CI11" s="37"/>
    </row>
    <row r="12" spans="1:87">
      <c r="A12" s="39"/>
      <c r="B12" s="39"/>
      <c r="C12" s="4" t="s">
        <v>191</v>
      </c>
      <c r="D12" s="8"/>
      <c r="E12" s="4"/>
      <c r="F12" s="4"/>
      <c r="G12" s="4"/>
      <c r="H12" s="4"/>
      <c r="I12" s="4"/>
      <c r="J12" s="4">
        <v>4</v>
      </c>
      <c r="K12" s="4">
        <v>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4</v>
      </c>
      <c r="W12" s="4"/>
      <c r="X12" s="4"/>
      <c r="Y12" s="4">
        <v>4</v>
      </c>
      <c r="Z12" s="4"/>
      <c r="AA12" s="4">
        <v>4</v>
      </c>
      <c r="AB12" s="4">
        <v>4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>
        <v>4</v>
      </c>
      <c r="AN12" s="4"/>
      <c r="AO12" s="4"/>
      <c r="AP12" s="4"/>
      <c r="AQ12" s="4"/>
      <c r="AR12" s="4">
        <v>4</v>
      </c>
      <c r="AS12" s="4">
        <v>4</v>
      </c>
      <c r="AT12" s="4"/>
      <c r="AU12" s="4"/>
      <c r="AV12" s="4">
        <v>4</v>
      </c>
      <c r="AW12" s="4"/>
      <c r="AX12" s="4"/>
      <c r="AY12" s="4"/>
      <c r="AZ12" s="4">
        <v>4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>
        <v>4</v>
      </c>
      <c r="BQ12" s="4"/>
      <c r="BR12" s="4"/>
      <c r="BS12" s="4"/>
      <c r="BT12" s="4">
        <v>4</v>
      </c>
      <c r="BU12" s="4"/>
      <c r="BV12" s="4"/>
      <c r="BW12" s="18">
        <f t="shared" si="16"/>
        <v>71</v>
      </c>
      <c r="BX12" s="21">
        <f>COUNTIF($D12:$BV12, "4")</f>
        <v>13</v>
      </c>
      <c r="BY12" s="21">
        <f t="shared" si="17"/>
        <v>58</v>
      </c>
      <c r="BZ12" s="23"/>
      <c r="CA12" s="24">
        <f t="shared" si="14"/>
        <v>0.18309859154929578</v>
      </c>
      <c r="CB12" s="24">
        <f t="shared" si="15"/>
        <v>0.81690140845070425</v>
      </c>
      <c r="CC12" s="24"/>
      <c r="CD12" s="36"/>
      <c r="CE12" s="36"/>
      <c r="CF12" s="36"/>
      <c r="CG12" s="36"/>
      <c r="CH12" s="36"/>
      <c r="CI12" s="37"/>
    </row>
    <row r="13" spans="1:87">
      <c r="A13" s="39"/>
      <c r="B13" s="39"/>
      <c r="C13" s="4" t="s">
        <v>192</v>
      </c>
      <c r="D13" s="8">
        <v>5</v>
      </c>
      <c r="E13" s="4">
        <v>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18">
        <f t="shared" si="16"/>
        <v>71</v>
      </c>
      <c r="BX13" s="21">
        <f>COUNTIF($D13:$BV13, "5")</f>
        <v>2</v>
      </c>
      <c r="BY13" s="21">
        <f t="shared" si="17"/>
        <v>69</v>
      </c>
      <c r="BZ13" s="23"/>
      <c r="CA13" s="24">
        <f t="shared" si="14"/>
        <v>2.8169014084507043E-2</v>
      </c>
      <c r="CB13" s="24">
        <f t="shared" si="15"/>
        <v>0.971830985915493</v>
      </c>
      <c r="CC13" s="24"/>
      <c r="CD13" s="36"/>
      <c r="CE13" s="36"/>
      <c r="CF13" s="36"/>
      <c r="CG13" s="36"/>
      <c r="CH13" s="36"/>
      <c r="CI13" s="37"/>
    </row>
    <row r="14" spans="1:87">
      <c r="A14" s="39"/>
      <c r="B14" s="39"/>
      <c r="C14" s="4" t="s">
        <v>193</v>
      </c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18">
        <f t="shared" si="16"/>
        <v>71</v>
      </c>
      <c r="BX14" s="21">
        <f>COUNTIF($D14:$BV14, "6")</f>
        <v>0</v>
      </c>
      <c r="BY14" s="21">
        <f t="shared" si="17"/>
        <v>71</v>
      </c>
      <c r="BZ14" s="23"/>
      <c r="CA14" s="24">
        <f t="shared" si="14"/>
        <v>0</v>
      </c>
      <c r="CB14" s="24">
        <f t="shared" si="15"/>
        <v>1</v>
      </c>
      <c r="CC14" s="24"/>
      <c r="CD14" s="36"/>
      <c r="CE14" s="36"/>
      <c r="CF14" s="36"/>
      <c r="CG14" s="36"/>
      <c r="CH14" s="36"/>
      <c r="CI14" s="37"/>
    </row>
    <row r="15" spans="1:87">
      <c r="A15" s="39"/>
      <c r="B15" s="39"/>
      <c r="C15" s="4" t="s">
        <v>243</v>
      </c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v>7</v>
      </c>
      <c r="V15" s="4"/>
      <c r="W15" s="4"/>
      <c r="X15" s="4"/>
      <c r="Y15" s="4"/>
      <c r="Z15" s="4">
        <v>7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>
        <v>7</v>
      </c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18">
        <f t="shared" si="16"/>
        <v>71</v>
      </c>
      <c r="BX15" s="21">
        <f>COUNTIF($D15:$BV15, "7")</f>
        <v>3</v>
      </c>
      <c r="BY15" s="21">
        <f t="shared" si="17"/>
        <v>68</v>
      </c>
      <c r="BZ15" s="23"/>
      <c r="CA15" s="24">
        <f t="shared" si="14"/>
        <v>4.2253521126760563E-2</v>
      </c>
      <c r="CB15" s="24">
        <f t="shared" si="15"/>
        <v>0.95774647887323938</v>
      </c>
      <c r="CC15" s="24"/>
      <c r="CD15" s="36"/>
      <c r="CE15" s="36"/>
      <c r="CF15" s="36"/>
      <c r="CG15" s="36"/>
      <c r="CH15" s="36"/>
      <c r="CI15" s="37"/>
    </row>
    <row r="16" spans="1:87" ht="25.5">
      <c r="A16" s="39">
        <v>7</v>
      </c>
      <c r="B16" s="39" t="s">
        <v>194</v>
      </c>
      <c r="C16" s="4" t="s">
        <v>195</v>
      </c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4"/>
      <c r="S16" s="4"/>
      <c r="T16" s="4">
        <v>1</v>
      </c>
      <c r="U16" s="4"/>
      <c r="V16" s="4"/>
      <c r="W16" s="4"/>
      <c r="X16" s="4">
        <v>1</v>
      </c>
      <c r="Y16" s="4"/>
      <c r="Z16" s="4"/>
      <c r="AA16" s="4"/>
      <c r="AB16" s="4"/>
      <c r="AC16" s="4"/>
      <c r="AD16" s="4"/>
      <c r="AE16" s="4">
        <v>1</v>
      </c>
      <c r="AF16" s="4"/>
      <c r="AG16" s="4"/>
      <c r="AH16" s="4">
        <v>1</v>
      </c>
      <c r="AI16" s="4"/>
      <c r="AJ16" s="4"/>
      <c r="AK16" s="4"/>
      <c r="AL16" s="4"/>
      <c r="AM16" s="4"/>
      <c r="AN16" s="4"/>
      <c r="AO16" s="4"/>
      <c r="AP16" s="4">
        <v>1</v>
      </c>
      <c r="AQ16" s="4">
        <v>1</v>
      </c>
      <c r="AR16" s="4">
        <v>1</v>
      </c>
      <c r="AS16" s="4">
        <v>1</v>
      </c>
      <c r="AT16" s="4"/>
      <c r="AU16" s="4">
        <v>1</v>
      </c>
      <c r="AV16" s="4"/>
      <c r="AW16" s="4"/>
      <c r="AX16" s="4"/>
      <c r="AY16" s="4"/>
      <c r="AZ16" s="4"/>
      <c r="BA16" s="4"/>
      <c r="BB16" s="4">
        <v>1</v>
      </c>
      <c r="BC16" s="4"/>
      <c r="BD16" s="4"/>
      <c r="BE16" s="4"/>
      <c r="BF16" s="4">
        <v>1</v>
      </c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18">
        <f>SUM(BX16:BY16)</f>
        <v>71</v>
      </c>
      <c r="BX16" s="21">
        <f>COUNTIF($D16:$BV16, "1")</f>
        <v>12</v>
      </c>
      <c r="BY16" s="21">
        <f>COUNTBLANK($D16:$BV16)</f>
        <v>59</v>
      </c>
      <c r="BZ16" s="22"/>
      <c r="CA16" s="24">
        <f t="shared" ref="CA16:CA79" si="18">BX16/$BW16</f>
        <v>0.16901408450704225</v>
      </c>
      <c r="CB16" s="24">
        <f t="shared" ref="CB16:CB79" si="19">BY16/$BW16</f>
        <v>0.83098591549295775</v>
      </c>
      <c r="CC16" s="24"/>
      <c r="CD16" s="36">
        <f>AVERAGE($D$16:$BV$22)</f>
        <v>2.8842105263157896</v>
      </c>
      <c r="CE16" s="36">
        <f>MEDIAN($D$16:$BV$22)</f>
        <v>3</v>
      </c>
      <c r="CF16" s="36">
        <f>MODE($D$16:$BV$22)</f>
        <v>3</v>
      </c>
      <c r="CG16" s="36">
        <f>MAX($D$16:$BV$22)</f>
        <v>7</v>
      </c>
      <c r="CH16" s="36">
        <f>MIN($D$16:$BV$22)</f>
        <v>1</v>
      </c>
      <c r="CI16" s="37">
        <f>_xlfn.STDEV.S($D$16:$BV$22)</f>
        <v>1.1095634362383047</v>
      </c>
    </row>
    <row r="17" spans="1:87">
      <c r="A17" s="39"/>
      <c r="B17" s="39"/>
      <c r="C17" s="4" t="s">
        <v>196</v>
      </c>
      <c r="D17" s="8"/>
      <c r="E17" s="4"/>
      <c r="F17" s="4">
        <v>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2</v>
      </c>
      <c r="R17" s="4"/>
      <c r="S17" s="4"/>
      <c r="T17" s="4"/>
      <c r="U17" s="4"/>
      <c r="V17" s="4"/>
      <c r="W17" s="4"/>
      <c r="X17" s="4"/>
      <c r="Y17" s="4">
        <v>2</v>
      </c>
      <c r="Z17" s="4"/>
      <c r="AA17" s="4"/>
      <c r="AB17" s="4">
        <v>2</v>
      </c>
      <c r="AC17" s="4"/>
      <c r="AD17" s="4"/>
      <c r="AE17" s="4">
        <v>2</v>
      </c>
      <c r="AF17" s="4">
        <v>2</v>
      </c>
      <c r="AG17" s="4"/>
      <c r="AH17" s="4"/>
      <c r="AI17" s="4"/>
      <c r="AJ17" s="4">
        <v>2</v>
      </c>
      <c r="AK17" s="4"/>
      <c r="AL17" s="4"/>
      <c r="AM17" s="4"/>
      <c r="AN17" s="4">
        <v>2</v>
      </c>
      <c r="AO17" s="4"/>
      <c r="AP17" s="4"/>
      <c r="AQ17" s="4"/>
      <c r="AR17" s="4">
        <v>2</v>
      </c>
      <c r="AS17" s="4">
        <v>2</v>
      </c>
      <c r="AT17" s="4"/>
      <c r="AU17" s="4">
        <v>2</v>
      </c>
      <c r="AV17" s="4"/>
      <c r="AW17" s="4"/>
      <c r="AX17" s="4"/>
      <c r="AY17" s="4">
        <v>2</v>
      </c>
      <c r="AZ17" s="4"/>
      <c r="BA17" s="4"/>
      <c r="BB17" s="4"/>
      <c r="BC17" s="4"/>
      <c r="BD17" s="4"/>
      <c r="BE17" s="4">
        <v>2</v>
      </c>
      <c r="BF17" s="4">
        <v>2</v>
      </c>
      <c r="BG17" s="4">
        <v>2</v>
      </c>
      <c r="BH17" s="4"/>
      <c r="BI17" s="4"/>
      <c r="BJ17" s="4"/>
      <c r="BK17" s="4"/>
      <c r="BL17" s="4">
        <v>2</v>
      </c>
      <c r="BM17" s="4"/>
      <c r="BN17" s="4">
        <v>2</v>
      </c>
      <c r="BO17" s="4"/>
      <c r="BP17" s="4"/>
      <c r="BQ17" s="4">
        <v>2</v>
      </c>
      <c r="BR17" s="4"/>
      <c r="BS17" s="4"/>
      <c r="BT17" s="4"/>
      <c r="BU17" s="4"/>
      <c r="BV17" s="4"/>
      <c r="BW17" s="18">
        <f t="shared" ref="BW17:BW22" si="20">SUM(BX17:BY17)</f>
        <v>71</v>
      </c>
      <c r="BX17" s="21">
        <f>COUNTIF($D17:$BV17, "2")</f>
        <v>18</v>
      </c>
      <c r="BY17" s="21">
        <f t="shared" si="17"/>
        <v>53</v>
      </c>
      <c r="BZ17" s="22"/>
      <c r="CA17" s="24">
        <f t="shared" si="18"/>
        <v>0.25352112676056338</v>
      </c>
      <c r="CB17" s="24">
        <f t="shared" si="19"/>
        <v>0.74647887323943662</v>
      </c>
      <c r="CC17" s="24"/>
      <c r="CD17" s="36"/>
      <c r="CE17" s="36"/>
      <c r="CF17" s="36"/>
      <c r="CG17" s="36"/>
      <c r="CH17" s="36"/>
      <c r="CI17" s="37"/>
    </row>
    <row r="18" spans="1:87">
      <c r="A18" s="39"/>
      <c r="B18" s="39"/>
      <c r="C18" s="4" t="s">
        <v>197</v>
      </c>
      <c r="D18" s="8"/>
      <c r="E18" s="4"/>
      <c r="F18" s="4">
        <v>3</v>
      </c>
      <c r="G18" s="4">
        <v>3</v>
      </c>
      <c r="H18" s="4"/>
      <c r="I18" s="4"/>
      <c r="J18" s="4">
        <v>3</v>
      </c>
      <c r="K18" s="4"/>
      <c r="L18" s="4"/>
      <c r="M18" s="4">
        <v>3</v>
      </c>
      <c r="N18" s="4">
        <v>3</v>
      </c>
      <c r="O18" s="4"/>
      <c r="P18" s="4">
        <v>3</v>
      </c>
      <c r="Q18" s="4">
        <v>3</v>
      </c>
      <c r="R18" s="4">
        <v>3</v>
      </c>
      <c r="S18" s="4"/>
      <c r="T18" s="4"/>
      <c r="U18" s="4"/>
      <c r="V18" s="4">
        <v>3</v>
      </c>
      <c r="W18" s="4">
        <v>3</v>
      </c>
      <c r="X18" s="4"/>
      <c r="Y18" s="4">
        <v>3</v>
      </c>
      <c r="Z18" s="4"/>
      <c r="AA18" s="4">
        <v>3</v>
      </c>
      <c r="AB18" s="4">
        <v>3</v>
      </c>
      <c r="AC18" s="4"/>
      <c r="AD18" s="4"/>
      <c r="AE18" s="4">
        <v>3</v>
      </c>
      <c r="AF18" s="4"/>
      <c r="AG18" s="4">
        <v>3</v>
      </c>
      <c r="AH18" s="4"/>
      <c r="AI18" s="4">
        <v>3</v>
      </c>
      <c r="AJ18" s="4">
        <v>3</v>
      </c>
      <c r="AK18" s="4">
        <v>3</v>
      </c>
      <c r="AL18" s="4">
        <v>3</v>
      </c>
      <c r="AM18" s="4">
        <v>3</v>
      </c>
      <c r="AN18" s="4">
        <v>3</v>
      </c>
      <c r="AO18" s="4"/>
      <c r="AP18" s="4"/>
      <c r="AQ18" s="4"/>
      <c r="AR18" s="4">
        <v>3</v>
      </c>
      <c r="AS18" s="4">
        <v>3</v>
      </c>
      <c r="AT18" s="4"/>
      <c r="AU18" s="4">
        <v>3</v>
      </c>
      <c r="AV18" s="4">
        <v>3</v>
      </c>
      <c r="AW18" s="4"/>
      <c r="AX18" s="4"/>
      <c r="AY18" s="4"/>
      <c r="AZ18" s="4"/>
      <c r="BA18" s="4"/>
      <c r="BB18" s="4"/>
      <c r="BC18" s="4">
        <v>3</v>
      </c>
      <c r="BD18" s="4">
        <v>3</v>
      </c>
      <c r="BE18" s="4">
        <v>3</v>
      </c>
      <c r="BF18" s="4">
        <v>3</v>
      </c>
      <c r="BG18" s="4">
        <v>3</v>
      </c>
      <c r="BH18" s="4">
        <v>3</v>
      </c>
      <c r="BI18" s="4">
        <v>3</v>
      </c>
      <c r="BJ18" s="4">
        <v>3</v>
      </c>
      <c r="BK18" s="4">
        <v>3</v>
      </c>
      <c r="BL18" s="4">
        <v>3</v>
      </c>
      <c r="BM18" s="4"/>
      <c r="BN18" s="4"/>
      <c r="BO18" s="4">
        <v>3</v>
      </c>
      <c r="BP18" s="4">
        <v>3</v>
      </c>
      <c r="BQ18" s="4"/>
      <c r="BR18" s="4">
        <v>3</v>
      </c>
      <c r="BS18" s="4"/>
      <c r="BT18" s="4">
        <v>3</v>
      </c>
      <c r="BU18" s="4">
        <v>3</v>
      </c>
      <c r="BV18" s="4"/>
      <c r="BW18" s="18">
        <f t="shared" si="20"/>
        <v>71</v>
      </c>
      <c r="BX18" s="21">
        <f>COUNTIF($D18:$BV18, "3")</f>
        <v>40</v>
      </c>
      <c r="BY18" s="21">
        <f t="shared" si="17"/>
        <v>31</v>
      </c>
      <c r="BZ18" s="22"/>
      <c r="CA18" s="24">
        <f t="shared" si="18"/>
        <v>0.56338028169014087</v>
      </c>
      <c r="CB18" s="24">
        <f t="shared" si="19"/>
        <v>0.43661971830985913</v>
      </c>
      <c r="CC18" s="24"/>
      <c r="CD18" s="36"/>
      <c r="CE18" s="36"/>
      <c r="CF18" s="36"/>
      <c r="CG18" s="36"/>
      <c r="CH18" s="36"/>
      <c r="CI18" s="37"/>
    </row>
    <row r="19" spans="1:87">
      <c r="A19" s="39"/>
      <c r="B19" s="39"/>
      <c r="C19" s="4" t="s">
        <v>198</v>
      </c>
      <c r="D19" s="8">
        <v>4</v>
      </c>
      <c r="E19" s="4"/>
      <c r="F19" s="4"/>
      <c r="G19" s="4"/>
      <c r="H19" s="4">
        <v>4</v>
      </c>
      <c r="I19" s="4">
        <v>4</v>
      </c>
      <c r="J19" s="4"/>
      <c r="K19" s="4"/>
      <c r="L19" s="4"/>
      <c r="M19" s="4">
        <v>4</v>
      </c>
      <c r="N19" s="4"/>
      <c r="O19" s="4"/>
      <c r="P19" s="4"/>
      <c r="Q19" s="4">
        <v>4</v>
      </c>
      <c r="R19" s="4"/>
      <c r="S19" s="4"/>
      <c r="T19" s="4"/>
      <c r="U19" s="4"/>
      <c r="V19" s="4"/>
      <c r="W19" s="4"/>
      <c r="X19" s="4"/>
      <c r="Y19" s="4"/>
      <c r="Z19" s="4"/>
      <c r="AA19" s="4">
        <v>4</v>
      </c>
      <c r="AB19" s="4"/>
      <c r="AC19" s="4">
        <v>4</v>
      </c>
      <c r="AD19" s="4">
        <v>4</v>
      </c>
      <c r="AE19" s="4"/>
      <c r="AF19" s="4"/>
      <c r="AG19" s="4"/>
      <c r="AH19" s="4"/>
      <c r="AI19" s="4"/>
      <c r="AJ19" s="4"/>
      <c r="AK19" s="4"/>
      <c r="AL19" s="4">
        <v>4</v>
      </c>
      <c r="AM19" s="4">
        <v>4</v>
      </c>
      <c r="AN19" s="4"/>
      <c r="AO19" s="4">
        <v>4</v>
      </c>
      <c r="AP19" s="4">
        <v>4</v>
      </c>
      <c r="AQ19" s="4"/>
      <c r="AR19" s="4"/>
      <c r="AS19" s="4">
        <v>4</v>
      </c>
      <c r="AT19" s="4">
        <v>4</v>
      </c>
      <c r="AU19" s="4">
        <v>4</v>
      </c>
      <c r="AV19" s="4"/>
      <c r="AW19" s="4">
        <v>4</v>
      </c>
      <c r="AX19" s="4">
        <v>4</v>
      </c>
      <c r="AY19" s="4"/>
      <c r="AZ19" s="4">
        <v>4</v>
      </c>
      <c r="BA19" s="4">
        <v>4</v>
      </c>
      <c r="BB19" s="4"/>
      <c r="BC19" s="4"/>
      <c r="BD19" s="4"/>
      <c r="BE19" s="4"/>
      <c r="BF19" s="4"/>
      <c r="BG19" s="4">
        <v>4</v>
      </c>
      <c r="BH19" s="4"/>
      <c r="BI19" s="4">
        <v>4</v>
      </c>
      <c r="BJ19" s="4"/>
      <c r="BK19" s="4"/>
      <c r="BL19" s="4">
        <v>4</v>
      </c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18">
        <f t="shared" si="20"/>
        <v>71</v>
      </c>
      <c r="BX19" s="21">
        <f>COUNTIF($D19:$BV19, "4")</f>
        <v>22</v>
      </c>
      <c r="BY19" s="21">
        <f t="shared" si="17"/>
        <v>49</v>
      </c>
      <c r="BZ19" s="22"/>
      <c r="CA19" s="24">
        <f t="shared" si="18"/>
        <v>0.30985915492957744</v>
      </c>
      <c r="CB19" s="24">
        <f t="shared" si="19"/>
        <v>0.6901408450704225</v>
      </c>
      <c r="CC19" s="24"/>
      <c r="CD19" s="36"/>
      <c r="CE19" s="36"/>
      <c r="CF19" s="36"/>
      <c r="CG19" s="36"/>
      <c r="CH19" s="36"/>
      <c r="CI19" s="37"/>
    </row>
    <row r="20" spans="1:87">
      <c r="A20" s="39"/>
      <c r="B20" s="39"/>
      <c r="C20" s="4" t="s">
        <v>199</v>
      </c>
      <c r="D20" s="8"/>
      <c r="E20" s="4">
        <v>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18">
        <f t="shared" si="20"/>
        <v>71</v>
      </c>
      <c r="BX20" s="21">
        <f>COUNTIF($D20:$BV20, "5")</f>
        <v>1</v>
      </c>
      <c r="BY20" s="21">
        <f t="shared" si="17"/>
        <v>70</v>
      </c>
      <c r="BZ20" s="22"/>
      <c r="CA20" s="24">
        <f t="shared" si="18"/>
        <v>1.4084507042253521E-2</v>
      </c>
      <c r="CB20" s="24">
        <f t="shared" si="19"/>
        <v>0.9859154929577465</v>
      </c>
      <c r="CC20" s="24"/>
      <c r="CD20" s="36"/>
      <c r="CE20" s="36"/>
      <c r="CF20" s="36"/>
      <c r="CG20" s="36"/>
      <c r="CH20" s="36"/>
      <c r="CI20" s="37"/>
    </row>
    <row r="21" spans="1:87">
      <c r="A21" s="39"/>
      <c r="B21" s="39"/>
      <c r="C21" s="8" t="s">
        <v>233</v>
      </c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>
        <v>6</v>
      </c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18">
        <f t="shared" si="20"/>
        <v>71</v>
      </c>
      <c r="BX21" s="21">
        <f>COUNTIF($D21:$BV21, "6")</f>
        <v>1</v>
      </c>
      <c r="BY21" s="21">
        <f t="shared" si="17"/>
        <v>70</v>
      </c>
      <c r="BZ21" s="22"/>
      <c r="CA21" s="24">
        <f t="shared" si="18"/>
        <v>1.4084507042253521E-2</v>
      </c>
      <c r="CB21" s="24">
        <f t="shared" si="19"/>
        <v>0.9859154929577465</v>
      </c>
      <c r="CC21" s="24"/>
      <c r="CD21" s="36"/>
      <c r="CE21" s="36"/>
      <c r="CF21" s="36"/>
      <c r="CG21" s="36"/>
      <c r="CH21" s="36"/>
      <c r="CI21" s="37"/>
    </row>
    <row r="22" spans="1:87">
      <c r="A22" s="39"/>
      <c r="B22" s="39"/>
      <c r="C22" s="8" t="s">
        <v>244</v>
      </c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>
        <v>7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18">
        <f t="shared" si="20"/>
        <v>71</v>
      </c>
      <c r="BX22" s="21">
        <f>COUNTIF($D22:$BV22, "7")</f>
        <v>1</v>
      </c>
      <c r="BY22" s="21">
        <f t="shared" si="17"/>
        <v>70</v>
      </c>
      <c r="BZ22" s="22"/>
      <c r="CA22" s="24">
        <f t="shared" si="18"/>
        <v>1.4084507042253521E-2</v>
      </c>
      <c r="CB22" s="24">
        <f t="shared" si="19"/>
        <v>0.9859154929577465</v>
      </c>
      <c r="CC22" s="24"/>
      <c r="CD22" s="36"/>
      <c r="CE22" s="36"/>
      <c r="CF22" s="36"/>
      <c r="CG22" s="36"/>
      <c r="CH22" s="36"/>
      <c r="CI22" s="37"/>
    </row>
    <row r="23" spans="1:87">
      <c r="A23" s="41">
        <v>8</v>
      </c>
      <c r="B23" s="39" t="s">
        <v>200</v>
      </c>
      <c r="C23" s="5" t="s">
        <v>29</v>
      </c>
      <c r="D23" s="8"/>
      <c r="E23" s="4"/>
      <c r="F23" s="4"/>
      <c r="G23" s="4"/>
      <c r="H23" s="4"/>
      <c r="I23" s="4"/>
      <c r="J23" s="4"/>
      <c r="K23" s="4"/>
      <c r="L23" s="4">
        <v>1</v>
      </c>
      <c r="M23" s="4">
        <v>1</v>
      </c>
      <c r="N23" s="4"/>
      <c r="O23" s="4"/>
      <c r="P23" s="4"/>
      <c r="Q23" s="4"/>
      <c r="R23" s="4">
        <v>1</v>
      </c>
      <c r="S23" s="4"/>
      <c r="T23" s="4">
        <v>1</v>
      </c>
      <c r="U23" s="4">
        <v>1</v>
      </c>
      <c r="V23" s="4"/>
      <c r="W23" s="4"/>
      <c r="X23" s="4"/>
      <c r="Y23" s="4"/>
      <c r="Z23" s="4">
        <v>1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>
        <v>1</v>
      </c>
      <c r="AY23" s="4">
        <v>1</v>
      </c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19">
        <f t="shared" ref="BW23" si="21">SUM(BX23:BY23)</f>
        <v>71</v>
      </c>
      <c r="BX23" s="21">
        <f>COUNTIF($D23:$BV23, "1")</f>
        <v>8</v>
      </c>
      <c r="BY23" s="21">
        <f>COUNTBLANK($D23:$BV23)</f>
        <v>63</v>
      </c>
      <c r="BZ23" s="22"/>
      <c r="CA23" s="24">
        <f t="shared" si="18"/>
        <v>0.11267605633802817</v>
      </c>
      <c r="CB23" s="24">
        <f t="shared" si="19"/>
        <v>0.88732394366197187</v>
      </c>
      <c r="CC23" s="24"/>
      <c r="CD23" s="36">
        <f>AVERAGE($D$23:$BV$59)</f>
        <v>12.643410852713178</v>
      </c>
      <c r="CE23" s="36">
        <f>MEDIAN($D$23:$BV$59)</f>
        <v>10</v>
      </c>
      <c r="CF23" s="36">
        <f>MODE($D$23:$BV$59)</f>
        <v>3</v>
      </c>
      <c r="CG23" s="36">
        <f>MAX($D$23:$BV$59)</f>
        <v>37</v>
      </c>
      <c r="CH23" s="36">
        <f>MIN($D$23:$BV$59)</f>
        <v>1</v>
      </c>
      <c r="CI23" s="37">
        <f>_xlfn.STDEV.S($D$23:$BV$59)</f>
        <v>10.052827998886373</v>
      </c>
    </row>
    <row r="24" spans="1:87">
      <c r="A24" s="41"/>
      <c r="B24" s="40"/>
      <c r="C24" s="4" t="s">
        <v>30</v>
      </c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2</v>
      </c>
      <c r="P24" s="4"/>
      <c r="Q24" s="4"/>
      <c r="R24" s="4"/>
      <c r="S24" s="4"/>
      <c r="T24" s="4">
        <v>2</v>
      </c>
      <c r="U24" s="4">
        <v>2</v>
      </c>
      <c r="V24" s="4"/>
      <c r="W24" s="4"/>
      <c r="X24" s="4"/>
      <c r="Y24" s="4"/>
      <c r="Z24" s="4">
        <v>2</v>
      </c>
      <c r="AA24" s="4"/>
      <c r="AB24" s="4"/>
      <c r="AC24" s="4">
        <v>2</v>
      </c>
      <c r="AD24" s="4"/>
      <c r="AE24" s="4"/>
      <c r="AF24" s="4">
        <v>2</v>
      </c>
      <c r="AG24" s="4">
        <v>2</v>
      </c>
      <c r="AH24" s="4">
        <v>2</v>
      </c>
      <c r="AI24" s="4"/>
      <c r="AJ24" s="4"/>
      <c r="AK24" s="4">
        <v>2</v>
      </c>
      <c r="AL24" s="4"/>
      <c r="AM24" s="4"/>
      <c r="AN24" s="4"/>
      <c r="AO24" s="4"/>
      <c r="AP24" s="4"/>
      <c r="AQ24" s="4"/>
      <c r="AR24" s="4">
        <v>2</v>
      </c>
      <c r="AS24" s="4"/>
      <c r="AT24" s="4"/>
      <c r="AU24" s="4">
        <v>2</v>
      </c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19">
        <f t="shared" ref="BW24:BW87" si="22">SUM(BX24:BY24)</f>
        <v>71</v>
      </c>
      <c r="BX24" s="21">
        <f>COUNTIF($D24:$BV24, "2")</f>
        <v>11</v>
      </c>
      <c r="BY24" s="21">
        <f t="shared" ref="BY24:BY87" si="23">COUNTBLANK($D24:$BV24)</f>
        <v>60</v>
      </c>
      <c r="BZ24" s="22"/>
      <c r="CA24" s="24">
        <f t="shared" si="18"/>
        <v>0.15492957746478872</v>
      </c>
      <c r="CB24" s="24">
        <f t="shared" si="19"/>
        <v>0.84507042253521125</v>
      </c>
      <c r="CC24" s="24"/>
      <c r="CD24" s="36"/>
      <c r="CE24" s="36"/>
      <c r="CF24" s="36"/>
      <c r="CG24" s="36"/>
      <c r="CH24" s="36"/>
      <c r="CI24" s="37"/>
    </row>
    <row r="25" spans="1:87">
      <c r="A25" s="41"/>
      <c r="B25" s="40"/>
      <c r="C25" s="6" t="s">
        <v>31</v>
      </c>
      <c r="D25" s="8"/>
      <c r="E25" s="4"/>
      <c r="F25" s="4">
        <v>3</v>
      </c>
      <c r="G25" s="4"/>
      <c r="H25" s="4">
        <v>3</v>
      </c>
      <c r="I25" s="4"/>
      <c r="J25" s="4"/>
      <c r="K25" s="4"/>
      <c r="L25" s="4">
        <v>3</v>
      </c>
      <c r="M25" s="4">
        <v>3</v>
      </c>
      <c r="N25" s="4">
        <v>3</v>
      </c>
      <c r="O25" s="4">
        <v>3</v>
      </c>
      <c r="P25" s="4">
        <v>3</v>
      </c>
      <c r="Q25" s="4"/>
      <c r="R25" s="4">
        <v>3</v>
      </c>
      <c r="S25" s="4"/>
      <c r="T25" s="4"/>
      <c r="U25" s="4"/>
      <c r="V25" s="4">
        <v>3</v>
      </c>
      <c r="W25" s="4"/>
      <c r="X25" s="4"/>
      <c r="Y25" s="4">
        <v>3</v>
      </c>
      <c r="Z25" s="4"/>
      <c r="AA25" s="4"/>
      <c r="AB25" s="4"/>
      <c r="AC25" s="4">
        <v>3</v>
      </c>
      <c r="AD25" s="4"/>
      <c r="AE25" s="4">
        <v>3</v>
      </c>
      <c r="AF25" s="4">
        <v>3</v>
      </c>
      <c r="AG25" s="4">
        <v>3</v>
      </c>
      <c r="AH25" s="4">
        <v>3</v>
      </c>
      <c r="AI25" s="4"/>
      <c r="AJ25" s="4">
        <v>3</v>
      </c>
      <c r="AK25" s="4">
        <v>3</v>
      </c>
      <c r="AL25" s="4"/>
      <c r="AM25" s="4"/>
      <c r="AN25" s="4"/>
      <c r="AO25" s="4">
        <v>3</v>
      </c>
      <c r="AP25" s="4"/>
      <c r="AQ25" s="4"/>
      <c r="AR25" s="4"/>
      <c r="AS25" s="4"/>
      <c r="AT25" s="4"/>
      <c r="AU25" s="4">
        <v>3</v>
      </c>
      <c r="AV25" s="4">
        <v>3</v>
      </c>
      <c r="AW25" s="4">
        <v>3</v>
      </c>
      <c r="AX25" s="4">
        <v>3</v>
      </c>
      <c r="AY25" s="4">
        <v>3</v>
      </c>
      <c r="AZ25" s="4">
        <v>3</v>
      </c>
      <c r="BA25" s="4">
        <v>3</v>
      </c>
      <c r="BB25" s="4">
        <v>3</v>
      </c>
      <c r="BC25" s="4">
        <v>3</v>
      </c>
      <c r="BD25" s="4"/>
      <c r="BE25" s="4">
        <v>3</v>
      </c>
      <c r="BF25" s="4">
        <v>3</v>
      </c>
      <c r="BG25" s="4">
        <v>3</v>
      </c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19">
        <f t="shared" si="22"/>
        <v>71</v>
      </c>
      <c r="BX25" s="21">
        <f>COUNTIF($D25:$BV25, "3")</f>
        <v>30</v>
      </c>
      <c r="BY25" s="21">
        <f t="shared" si="23"/>
        <v>41</v>
      </c>
      <c r="BZ25" s="22"/>
      <c r="CA25" s="24">
        <f t="shared" si="18"/>
        <v>0.42253521126760563</v>
      </c>
      <c r="CB25" s="24">
        <f t="shared" si="19"/>
        <v>0.57746478873239437</v>
      </c>
      <c r="CC25" s="24"/>
      <c r="CD25" s="36"/>
      <c r="CE25" s="36"/>
      <c r="CF25" s="36"/>
      <c r="CG25" s="36"/>
      <c r="CH25" s="36"/>
      <c r="CI25" s="37"/>
    </row>
    <row r="26" spans="1:87" ht="51" customHeight="1">
      <c r="A26" s="41"/>
      <c r="B26" s="40"/>
      <c r="C26" s="7" t="s">
        <v>201</v>
      </c>
      <c r="D26" s="8"/>
      <c r="E26" s="4"/>
      <c r="F26" s="4"/>
      <c r="G26" s="4"/>
      <c r="H26" s="4"/>
      <c r="I26" s="4">
        <v>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19">
        <f t="shared" si="22"/>
        <v>71</v>
      </c>
      <c r="BX26" s="21">
        <f>COUNTIF($D26:$BV26, "4")</f>
        <v>1</v>
      </c>
      <c r="BY26" s="21">
        <f t="shared" si="23"/>
        <v>70</v>
      </c>
      <c r="BZ26" s="22"/>
      <c r="CA26" s="24">
        <f t="shared" si="18"/>
        <v>1.4084507042253521E-2</v>
      </c>
      <c r="CB26" s="24">
        <f t="shared" si="19"/>
        <v>0.9859154929577465</v>
      </c>
      <c r="CC26" s="24"/>
      <c r="CD26" s="36"/>
      <c r="CE26" s="36"/>
      <c r="CF26" s="36"/>
      <c r="CG26" s="36"/>
      <c r="CH26" s="36"/>
      <c r="CI26" s="37"/>
    </row>
    <row r="27" spans="1:87">
      <c r="A27" s="41"/>
      <c r="B27" s="40"/>
      <c r="C27" s="4" t="s">
        <v>32</v>
      </c>
      <c r="D27" s="8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>
        <v>5</v>
      </c>
      <c r="AP27" s="4">
        <v>5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19">
        <f t="shared" si="22"/>
        <v>71</v>
      </c>
      <c r="BX27" s="21">
        <f>COUNTIF($D27:$BV27, "5")</f>
        <v>3</v>
      </c>
      <c r="BY27" s="21">
        <f t="shared" si="23"/>
        <v>68</v>
      </c>
      <c r="BZ27" s="22"/>
      <c r="CA27" s="24">
        <f t="shared" si="18"/>
        <v>4.2253521126760563E-2</v>
      </c>
      <c r="CB27" s="24">
        <f t="shared" si="19"/>
        <v>0.95774647887323938</v>
      </c>
      <c r="CC27" s="24"/>
      <c r="CD27" s="36"/>
      <c r="CE27" s="36"/>
      <c r="CF27" s="36"/>
      <c r="CG27" s="36"/>
      <c r="CH27" s="36"/>
      <c r="CI27" s="37"/>
    </row>
    <row r="28" spans="1:87">
      <c r="A28" s="41"/>
      <c r="B28" s="40"/>
      <c r="C28" s="4" t="s">
        <v>33</v>
      </c>
      <c r="D28" s="8"/>
      <c r="E28" s="4"/>
      <c r="F28" s="4">
        <v>6</v>
      </c>
      <c r="G28" s="4"/>
      <c r="H28" s="4"/>
      <c r="I28" s="4"/>
      <c r="J28" s="4"/>
      <c r="K28" s="4"/>
      <c r="L28" s="4">
        <v>6</v>
      </c>
      <c r="M28" s="4">
        <v>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>
        <v>6</v>
      </c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19">
        <f t="shared" si="22"/>
        <v>71</v>
      </c>
      <c r="BX28" s="21">
        <f>COUNTIF($D28:$BV28, "6")</f>
        <v>4</v>
      </c>
      <c r="BY28" s="21">
        <f t="shared" si="23"/>
        <v>67</v>
      </c>
      <c r="BZ28" s="22"/>
      <c r="CA28" s="24">
        <f t="shared" si="18"/>
        <v>5.6338028169014086E-2</v>
      </c>
      <c r="CB28" s="24">
        <f t="shared" si="19"/>
        <v>0.94366197183098588</v>
      </c>
      <c r="CC28" s="24"/>
      <c r="CD28" s="36"/>
      <c r="CE28" s="36"/>
      <c r="CF28" s="36"/>
      <c r="CG28" s="36"/>
      <c r="CH28" s="36"/>
      <c r="CI28" s="37"/>
    </row>
    <row r="29" spans="1:87">
      <c r="A29" s="41"/>
      <c r="B29" s="40"/>
      <c r="C29" s="4" t="s">
        <v>34</v>
      </c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7</v>
      </c>
      <c r="U29" s="4"/>
      <c r="V29" s="4">
        <v>7</v>
      </c>
      <c r="W29" s="4"/>
      <c r="X29" s="4"/>
      <c r="Y29" s="4"/>
      <c r="Z29" s="4"/>
      <c r="AA29" s="4"/>
      <c r="AB29" s="4"/>
      <c r="AC29" s="4">
        <v>7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>
        <v>7</v>
      </c>
      <c r="AW29" s="4"/>
      <c r="AX29" s="4">
        <v>7</v>
      </c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19">
        <f t="shared" si="22"/>
        <v>71</v>
      </c>
      <c r="BX29" s="21">
        <f>COUNTIF($D29:$BV29, "7")</f>
        <v>5</v>
      </c>
      <c r="BY29" s="21">
        <f t="shared" si="23"/>
        <v>66</v>
      </c>
      <c r="BZ29" s="22"/>
      <c r="CA29" s="24">
        <f t="shared" si="18"/>
        <v>7.0422535211267609E-2</v>
      </c>
      <c r="CB29" s="24">
        <f t="shared" si="19"/>
        <v>0.92957746478873238</v>
      </c>
      <c r="CC29" s="24"/>
      <c r="CD29" s="36"/>
      <c r="CE29" s="36"/>
      <c r="CF29" s="36"/>
      <c r="CG29" s="36"/>
      <c r="CH29" s="36"/>
      <c r="CI29" s="37"/>
    </row>
    <row r="30" spans="1:87">
      <c r="A30" s="41"/>
      <c r="B30" s="40"/>
      <c r="C30" s="4" t="s">
        <v>35</v>
      </c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19">
        <f t="shared" si="22"/>
        <v>71</v>
      </c>
      <c r="BX30" s="21">
        <f>COUNTIF($D30:$BV30, "8")</f>
        <v>0</v>
      </c>
      <c r="BY30" s="21">
        <f t="shared" si="23"/>
        <v>71</v>
      </c>
      <c r="BZ30" s="22"/>
      <c r="CA30" s="24">
        <f t="shared" si="18"/>
        <v>0</v>
      </c>
      <c r="CB30" s="24">
        <f t="shared" si="19"/>
        <v>1</v>
      </c>
      <c r="CC30" s="24"/>
      <c r="CD30" s="36"/>
      <c r="CE30" s="36"/>
      <c r="CF30" s="36"/>
      <c r="CG30" s="36"/>
      <c r="CH30" s="36"/>
      <c r="CI30" s="37"/>
    </row>
    <row r="31" spans="1:87">
      <c r="A31" s="41"/>
      <c r="B31" s="40"/>
      <c r="C31" s="4" t="s">
        <v>36</v>
      </c>
      <c r="D31" s="8"/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19">
        <f t="shared" si="22"/>
        <v>71</v>
      </c>
      <c r="BX31" s="21">
        <f>COUNTIF($D31:$BV31, "9")</f>
        <v>0</v>
      </c>
      <c r="BY31" s="21">
        <f t="shared" si="23"/>
        <v>71</v>
      </c>
      <c r="BZ31" s="22"/>
      <c r="CA31" s="24">
        <f t="shared" si="18"/>
        <v>0</v>
      </c>
      <c r="CB31" s="24">
        <f t="shared" si="19"/>
        <v>1</v>
      </c>
      <c r="CC31" s="24"/>
      <c r="CD31" s="36"/>
      <c r="CE31" s="36"/>
      <c r="CF31" s="36"/>
      <c r="CG31" s="36"/>
      <c r="CH31" s="36"/>
      <c r="CI31" s="37"/>
    </row>
    <row r="32" spans="1:87">
      <c r="A32" s="41"/>
      <c r="B32" s="40"/>
      <c r="C32" s="4" t="s">
        <v>37</v>
      </c>
      <c r="D32" s="8"/>
      <c r="E32" s="4"/>
      <c r="F32" s="4"/>
      <c r="G32" s="4"/>
      <c r="H32" s="4">
        <v>10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>
        <v>10</v>
      </c>
      <c r="W32" s="4"/>
      <c r="X32" s="4"/>
      <c r="Y32" s="4"/>
      <c r="Z32" s="4"/>
      <c r="AA32" s="4"/>
      <c r="AB32" s="4"/>
      <c r="AC32" s="4"/>
      <c r="AD32" s="4"/>
      <c r="AE32" s="4"/>
      <c r="AF32" s="4">
        <v>10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19">
        <f t="shared" si="22"/>
        <v>71</v>
      </c>
      <c r="BX32" s="21">
        <f>COUNTIF($D32:$BV32, "10")</f>
        <v>3</v>
      </c>
      <c r="BY32" s="21">
        <f t="shared" si="23"/>
        <v>68</v>
      </c>
      <c r="BZ32" s="22"/>
      <c r="CA32" s="24">
        <f t="shared" si="18"/>
        <v>4.2253521126760563E-2</v>
      </c>
      <c r="CB32" s="24">
        <f t="shared" si="19"/>
        <v>0.95774647887323938</v>
      </c>
      <c r="CC32" s="24"/>
      <c r="CD32" s="36"/>
      <c r="CE32" s="36"/>
      <c r="CF32" s="36"/>
      <c r="CG32" s="36"/>
      <c r="CH32" s="36"/>
      <c r="CI32" s="37"/>
    </row>
    <row r="33" spans="1:87">
      <c r="A33" s="41"/>
      <c r="B33" s="40"/>
      <c r="C33" s="4" t="s">
        <v>38</v>
      </c>
      <c r="BF33" s="12">
        <v>11</v>
      </c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19">
        <f t="shared" si="22"/>
        <v>71</v>
      </c>
      <c r="BX33" s="21">
        <f>COUNTIF($D33:$BV33, "11")</f>
        <v>1</v>
      </c>
      <c r="BY33" s="21">
        <f t="shared" si="23"/>
        <v>70</v>
      </c>
      <c r="BZ33" s="22"/>
      <c r="CA33" s="24">
        <f t="shared" si="18"/>
        <v>1.4084507042253521E-2</v>
      </c>
      <c r="CB33" s="24">
        <f t="shared" si="19"/>
        <v>0.9859154929577465</v>
      </c>
      <c r="CC33" s="24"/>
      <c r="CD33" s="36"/>
      <c r="CE33" s="36"/>
      <c r="CF33" s="36"/>
      <c r="CG33" s="36"/>
      <c r="CH33" s="36"/>
      <c r="CI33" s="37"/>
    </row>
    <row r="34" spans="1:87" ht="25.5" customHeight="1">
      <c r="A34" s="41"/>
      <c r="B34" s="40"/>
      <c r="C34" s="4" t="s">
        <v>39</v>
      </c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19">
        <f t="shared" si="22"/>
        <v>71</v>
      </c>
      <c r="BX34" s="21">
        <f>COUNTIF($D34:$BV34, "12")</f>
        <v>0</v>
      </c>
      <c r="BY34" s="21">
        <f t="shared" si="23"/>
        <v>71</v>
      </c>
      <c r="BZ34" s="22"/>
      <c r="CA34" s="24">
        <f t="shared" si="18"/>
        <v>0</v>
      </c>
      <c r="CB34" s="24">
        <f t="shared" si="19"/>
        <v>1</v>
      </c>
      <c r="CC34" s="24"/>
      <c r="CD34" s="36"/>
      <c r="CE34" s="36"/>
      <c r="CF34" s="36"/>
      <c r="CG34" s="36"/>
      <c r="CH34" s="36"/>
      <c r="CI34" s="37"/>
    </row>
    <row r="35" spans="1:87" ht="25.5">
      <c r="A35" s="41"/>
      <c r="B35" s="40"/>
      <c r="C35" s="4" t="s">
        <v>40</v>
      </c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19">
        <f t="shared" si="22"/>
        <v>71</v>
      </c>
      <c r="BX35" s="21">
        <f>COUNTIF($D35:$BV35, "13")</f>
        <v>0</v>
      </c>
      <c r="BY35" s="21">
        <f t="shared" si="23"/>
        <v>71</v>
      </c>
      <c r="BZ35" s="22"/>
      <c r="CA35" s="24">
        <f t="shared" si="18"/>
        <v>0</v>
      </c>
      <c r="CB35" s="24">
        <f t="shared" si="19"/>
        <v>1</v>
      </c>
      <c r="CC35" s="24"/>
      <c r="CD35" s="36"/>
      <c r="CE35" s="36"/>
      <c r="CF35" s="36"/>
      <c r="CG35" s="36"/>
      <c r="CH35" s="36"/>
      <c r="CI35" s="37"/>
    </row>
    <row r="36" spans="1:87" ht="25.5" customHeight="1">
      <c r="A36" s="41"/>
      <c r="B36" s="40"/>
      <c r="C36" s="4" t="s">
        <v>41</v>
      </c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19">
        <f t="shared" si="22"/>
        <v>71</v>
      </c>
      <c r="BX36" s="21">
        <f>COUNTIF($D36:$BV36, "14")</f>
        <v>0</v>
      </c>
      <c r="BY36" s="21">
        <f t="shared" si="23"/>
        <v>71</v>
      </c>
      <c r="BZ36" s="22"/>
      <c r="CA36" s="24">
        <f t="shared" si="18"/>
        <v>0</v>
      </c>
      <c r="CB36" s="24">
        <f t="shared" si="19"/>
        <v>1</v>
      </c>
      <c r="CC36" s="24"/>
      <c r="CD36" s="36"/>
      <c r="CE36" s="36"/>
      <c r="CF36" s="36"/>
      <c r="CG36" s="36"/>
      <c r="CH36" s="36"/>
      <c r="CI36" s="37"/>
    </row>
    <row r="37" spans="1:87">
      <c r="A37" s="41"/>
      <c r="B37" s="40"/>
      <c r="C37" s="4" t="s">
        <v>42</v>
      </c>
      <c r="D37" s="8"/>
      <c r="E37" s="4">
        <v>15</v>
      </c>
      <c r="F37" s="4"/>
      <c r="G37" s="4">
        <v>15</v>
      </c>
      <c r="H37" s="4"/>
      <c r="I37" s="4"/>
      <c r="J37" s="4"/>
      <c r="K37" s="4">
        <v>15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19">
        <f t="shared" si="22"/>
        <v>71</v>
      </c>
      <c r="BX37" s="21">
        <f>COUNTIF($D37:$BV37, "15")</f>
        <v>3</v>
      </c>
      <c r="BY37" s="21">
        <f t="shared" si="23"/>
        <v>68</v>
      </c>
      <c r="BZ37" s="22"/>
      <c r="CA37" s="24">
        <f t="shared" si="18"/>
        <v>4.2253521126760563E-2</v>
      </c>
      <c r="CB37" s="24">
        <f t="shared" si="19"/>
        <v>0.95774647887323938</v>
      </c>
      <c r="CC37" s="24"/>
      <c r="CD37" s="36"/>
      <c r="CE37" s="36"/>
      <c r="CF37" s="36"/>
      <c r="CG37" s="36"/>
      <c r="CH37" s="36"/>
      <c r="CI37" s="37"/>
    </row>
    <row r="38" spans="1:87" ht="25.5" customHeight="1">
      <c r="A38" s="41"/>
      <c r="B38" s="40"/>
      <c r="C38" s="4" t="s">
        <v>43</v>
      </c>
      <c r="D38" s="8"/>
      <c r="E38" s="4"/>
      <c r="F38" s="4"/>
      <c r="G38" s="4"/>
      <c r="H38" s="4"/>
      <c r="I38" s="4"/>
      <c r="J38" s="4"/>
      <c r="K38" s="4"/>
      <c r="L38" s="4"/>
      <c r="M38" s="4"/>
      <c r="N38" s="4">
        <v>16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>
        <v>16</v>
      </c>
      <c r="AH38" s="4"/>
      <c r="AI38" s="4"/>
      <c r="AJ38" s="4"/>
      <c r="AK38" s="4"/>
      <c r="AL38" s="4"/>
      <c r="AM38" s="4"/>
      <c r="AN38" s="4"/>
      <c r="AO38" s="4">
        <v>16</v>
      </c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>
        <v>16</v>
      </c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19">
        <f t="shared" si="22"/>
        <v>71</v>
      </c>
      <c r="BX38" s="21">
        <f>COUNTIF($D38:$BV38, "16")</f>
        <v>4</v>
      </c>
      <c r="BY38" s="21">
        <f t="shared" si="23"/>
        <v>67</v>
      </c>
      <c r="BZ38" s="22"/>
      <c r="CA38" s="24">
        <f t="shared" si="18"/>
        <v>5.6338028169014086E-2</v>
      </c>
      <c r="CB38" s="24">
        <f t="shared" si="19"/>
        <v>0.94366197183098588</v>
      </c>
      <c r="CC38" s="24"/>
      <c r="CD38" s="36"/>
      <c r="CE38" s="36"/>
      <c r="CF38" s="36"/>
      <c r="CG38" s="36"/>
      <c r="CH38" s="36"/>
      <c r="CI38" s="37"/>
    </row>
    <row r="39" spans="1:87" ht="51" customHeight="1">
      <c r="A39" s="41"/>
      <c r="B39" s="40"/>
      <c r="C39" s="4" t="s">
        <v>44</v>
      </c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17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>
        <v>17</v>
      </c>
      <c r="AX39" s="4"/>
      <c r="AY39" s="4"/>
      <c r="AZ39" s="4"/>
      <c r="BA39" s="4"/>
      <c r="BB39" s="4"/>
      <c r="BC39" s="4">
        <v>17</v>
      </c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19">
        <f t="shared" si="22"/>
        <v>71</v>
      </c>
      <c r="BX39" s="21">
        <f>COUNTIF($D39:$BV39, "17")</f>
        <v>3</v>
      </c>
      <c r="BY39" s="21">
        <f t="shared" si="23"/>
        <v>68</v>
      </c>
      <c r="BZ39" s="22"/>
      <c r="CA39" s="24">
        <f t="shared" si="18"/>
        <v>4.2253521126760563E-2</v>
      </c>
      <c r="CB39" s="24">
        <f t="shared" si="19"/>
        <v>0.95774647887323938</v>
      </c>
      <c r="CC39" s="24"/>
      <c r="CD39" s="36"/>
      <c r="CE39" s="36"/>
      <c r="CF39" s="36"/>
      <c r="CG39" s="36"/>
      <c r="CH39" s="36"/>
      <c r="CI39" s="37"/>
    </row>
    <row r="40" spans="1:87" ht="51" customHeight="1">
      <c r="A40" s="41"/>
      <c r="B40" s="40"/>
      <c r="C40" s="4" t="s">
        <v>202</v>
      </c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19">
        <f t="shared" si="22"/>
        <v>71</v>
      </c>
      <c r="BX40" s="21">
        <f>COUNTIF($D40:$BV40, "18")</f>
        <v>0</v>
      </c>
      <c r="BY40" s="21">
        <f t="shared" si="23"/>
        <v>71</v>
      </c>
      <c r="BZ40" s="22"/>
      <c r="CA40" s="24">
        <f t="shared" si="18"/>
        <v>0</v>
      </c>
      <c r="CB40" s="24">
        <f t="shared" si="19"/>
        <v>1</v>
      </c>
      <c r="CC40" s="24"/>
      <c r="CD40" s="36"/>
      <c r="CE40" s="36"/>
      <c r="CF40" s="36"/>
      <c r="CG40" s="36"/>
      <c r="CH40" s="36"/>
      <c r="CI40" s="37"/>
    </row>
    <row r="41" spans="1:87" ht="25.5">
      <c r="A41" s="41"/>
      <c r="B41" s="40"/>
      <c r="C41" s="4" t="s">
        <v>45</v>
      </c>
      <c r="D41" s="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19">
        <f t="shared" si="22"/>
        <v>71</v>
      </c>
      <c r="BX41" s="21">
        <f>COUNTIF($D41:$BV41, "19")</f>
        <v>0</v>
      </c>
      <c r="BY41" s="21">
        <f t="shared" si="23"/>
        <v>71</v>
      </c>
      <c r="BZ41" s="22"/>
      <c r="CA41" s="24">
        <f t="shared" si="18"/>
        <v>0</v>
      </c>
      <c r="CB41" s="24">
        <f t="shared" si="19"/>
        <v>1</v>
      </c>
      <c r="CC41" s="24"/>
      <c r="CD41" s="36"/>
      <c r="CE41" s="36"/>
      <c r="CF41" s="36"/>
      <c r="CG41" s="36"/>
      <c r="CH41" s="36"/>
      <c r="CI41" s="37"/>
    </row>
    <row r="42" spans="1:87">
      <c r="A42" s="41"/>
      <c r="B42" s="40"/>
      <c r="C42" s="4" t="s">
        <v>46</v>
      </c>
      <c r="D42" s="8"/>
      <c r="E42" s="4"/>
      <c r="F42" s="4"/>
      <c r="G42" s="4">
        <v>20</v>
      </c>
      <c r="H42" s="4"/>
      <c r="I42" s="4">
        <v>20</v>
      </c>
      <c r="J42" s="4"/>
      <c r="K42" s="4"/>
      <c r="L42" s="4"/>
      <c r="M42" s="4"/>
      <c r="N42" s="4">
        <v>20</v>
      </c>
      <c r="O42" s="4">
        <v>20</v>
      </c>
      <c r="P42" s="4"/>
      <c r="Q42" s="4"/>
      <c r="R42" s="4"/>
      <c r="S42" s="4"/>
      <c r="T42" s="4">
        <v>20</v>
      </c>
      <c r="U42" s="4"/>
      <c r="V42" s="4"/>
      <c r="W42" s="4"/>
      <c r="X42" s="4">
        <v>20</v>
      </c>
      <c r="Y42" s="4">
        <v>20</v>
      </c>
      <c r="Z42" s="4"/>
      <c r="AA42" s="4"/>
      <c r="AB42" s="4">
        <v>20</v>
      </c>
      <c r="AC42" s="4"/>
      <c r="AD42" s="4">
        <v>20</v>
      </c>
      <c r="AE42" s="4">
        <v>20</v>
      </c>
      <c r="AF42" s="4"/>
      <c r="AG42" s="4">
        <v>20</v>
      </c>
      <c r="AH42" s="4">
        <v>20</v>
      </c>
      <c r="AI42" s="4">
        <v>20</v>
      </c>
      <c r="AJ42" s="4">
        <v>20</v>
      </c>
      <c r="AK42" s="4"/>
      <c r="AL42" s="4"/>
      <c r="AM42" s="4"/>
      <c r="AN42" s="4">
        <v>20</v>
      </c>
      <c r="AO42" s="4"/>
      <c r="AP42" s="4">
        <v>20</v>
      </c>
      <c r="AQ42" s="4">
        <v>20</v>
      </c>
      <c r="AR42" s="4"/>
      <c r="AS42" s="4"/>
      <c r="AT42" s="4"/>
      <c r="AU42" s="4">
        <v>20</v>
      </c>
      <c r="AV42" s="4"/>
      <c r="AW42" s="4"/>
      <c r="AX42" s="4"/>
      <c r="AY42" s="4"/>
      <c r="AZ42" s="4"/>
      <c r="BA42" s="4">
        <v>20</v>
      </c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19">
        <f t="shared" si="22"/>
        <v>71</v>
      </c>
      <c r="BX42" s="21">
        <f>COUNTIF($D42:$BV42, "20")</f>
        <v>19</v>
      </c>
      <c r="BY42" s="21">
        <f t="shared" si="23"/>
        <v>52</v>
      </c>
      <c r="BZ42" s="22"/>
      <c r="CA42" s="24">
        <f t="shared" si="18"/>
        <v>0.26760563380281688</v>
      </c>
      <c r="CB42" s="24">
        <f t="shared" si="19"/>
        <v>0.73239436619718312</v>
      </c>
      <c r="CC42" s="24"/>
      <c r="CD42" s="36"/>
      <c r="CE42" s="36"/>
      <c r="CF42" s="36"/>
      <c r="CG42" s="36"/>
      <c r="CH42" s="36"/>
      <c r="CI42" s="37"/>
    </row>
    <row r="43" spans="1:87">
      <c r="A43" s="41"/>
      <c r="B43" s="40"/>
      <c r="C43" s="4" t="s">
        <v>47</v>
      </c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>
        <v>21</v>
      </c>
      <c r="AJ43" s="4"/>
      <c r="AK43" s="4"/>
      <c r="AL43" s="4"/>
      <c r="AM43" s="4"/>
      <c r="AN43" s="4">
        <v>21</v>
      </c>
      <c r="AO43" s="4"/>
      <c r="AP43" s="4"/>
      <c r="AQ43" s="4"/>
      <c r="AR43" s="4">
        <v>21</v>
      </c>
      <c r="AS43" s="4"/>
      <c r="AT43" s="4">
        <v>21</v>
      </c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>
        <v>21</v>
      </c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19">
        <f t="shared" si="22"/>
        <v>71</v>
      </c>
      <c r="BX43" s="21">
        <f>COUNTIF($D43:$BV43, "21")</f>
        <v>5</v>
      </c>
      <c r="BY43" s="21">
        <f t="shared" si="23"/>
        <v>66</v>
      </c>
      <c r="BZ43" s="22"/>
      <c r="CA43" s="24">
        <f t="shared" si="18"/>
        <v>7.0422535211267609E-2</v>
      </c>
      <c r="CB43" s="24">
        <f t="shared" si="19"/>
        <v>0.92957746478873238</v>
      </c>
      <c r="CC43" s="24"/>
      <c r="CD43" s="36"/>
      <c r="CE43" s="36"/>
      <c r="CF43" s="36"/>
      <c r="CG43" s="36"/>
      <c r="CH43" s="36"/>
      <c r="CI43" s="37"/>
    </row>
    <row r="44" spans="1:87" ht="51">
      <c r="A44" s="41"/>
      <c r="B44" s="40"/>
      <c r="C44" s="4" t="s">
        <v>240</v>
      </c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22</v>
      </c>
      <c r="S44" s="4">
        <v>22</v>
      </c>
      <c r="T44" s="4">
        <v>22</v>
      </c>
      <c r="U44" s="4">
        <v>22</v>
      </c>
      <c r="V44" s="4"/>
      <c r="W44" s="4"/>
      <c r="X44" s="4"/>
      <c r="Y44" s="4"/>
      <c r="Z44" s="4">
        <v>22</v>
      </c>
      <c r="AA44" s="4"/>
      <c r="AB44" s="4"/>
      <c r="AC44" s="4"/>
      <c r="AD44" s="4"/>
      <c r="AE44" s="4">
        <v>22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>
        <v>22</v>
      </c>
      <c r="AU44" s="4"/>
      <c r="AV44" s="4"/>
      <c r="AW44" s="4">
        <v>22</v>
      </c>
      <c r="AX44" s="4">
        <v>22</v>
      </c>
      <c r="AY44" s="4">
        <v>22</v>
      </c>
      <c r="AZ44" s="4">
        <v>22</v>
      </c>
      <c r="BA44" s="4"/>
      <c r="BB44" s="4"/>
      <c r="BC44" s="4">
        <v>22</v>
      </c>
      <c r="BD44" s="4">
        <v>22</v>
      </c>
      <c r="BE44" s="4">
        <v>22</v>
      </c>
      <c r="BF44" s="4">
        <v>22</v>
      </c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19">
        <f t="shared" si="22"/>
        <v>71</v>
      </c>
      <c r="BX44" s="21">
        <f>COUNTIF($D44:$BV44, "22")</f>
        <v>15</v>
      </c>
      <c r="BY44" s="21">
        <f t="shared" si="23"/>
        <v>56</v>
      </c>
      <c r="BZ44" s="22"/>
      <c r="CA44" s="24">
        <f t="shared" si="18"/>
        <v>0.21126760563380281</v>
      </c>
      <c r="CB44" s="24">
        <f t="shared" si="19"/>
        <v>0.78873239436619713</v>
      </c>
      <c r="CC44" s="24"/>
      <c r="CD44" s="36"/>
      <c r="CE44" s="36"/>
      <c r="CF44" s="36"/>
      <c r="CG44" s="36"/>
      <c r="CH44" s="36"/>
      <c r="CI44" s="37"/>
    </row>
    <row r="45" spans="1:87">
      <c r="A45" s="41"/>
      <c r="B45" s="40"/>
      <c r="C45" s="4" t="s">
        <v>48</v>
      </c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23</v>
      </c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19">
        <f t="shared" si="22"/>
        <v>71</v>
      </c>
      <c r="BX45" s="21">
        <f>COUNTIF($D45:$BV45, "23")</f>
        <v>1</v>
      </c>
      <c r="BY45" s="21">
        <f t="shared" si="23"/>
        <v>70</v>
      </c>
      <c r="BZ45" s="22"/>
      <c r="CA45" s="24">
        <f t="shared" si="18"/>
        <v>1.4084507042253521E-2</v>
      </c>
      <c r="CB45" s="24">
        <f t="shared" si="19"/>
        <v>0.9859154929577465</v>
      </c>
      <c r="CC45" s="24"/>
      <c r="CD45" s="36"/>
      <c r="CE45" s="36"/>
      <c r="CF45" s="36"/>
      <c r="CG45" s="36"/>
      <c r="CH45" s="36"/>
      <c r="CI45" s="37"/>
    </row>
    <row r="46" spans="1:87" ht="25.5">
      <c r="A46" s="41"/>
      <c r="B46" s="40"/>
      <c r="C46" s="4" t="s">
        <v>49</v>
      </c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19">
        <f t="shared" si="22"/>
        <v>71</v>
      </c>
      <c r="BX46" s="21">
        <f>COUNTIF($D46:$BV46, "24")</f>
        <v>0</v>
      </c>
      <c r="BY46" s="21">
        <f t="shared" si="23"/>
        <v>71</v>
      </c>
      <c r="BZ46" s="22"/>
      <c r="CA46" s="24">
        <f t="shared" si="18"/>
        <v>0</v>
      </c>
      <c r="CB46" s="24">
        <f t="shared" si="19"/>
        <v>1</v>
      </c>
      <c r="CC46" s="24"/>
      <c r="CD46" s="36"/>
      <c r="CE46" s="36"/>
      <c r="CF46" s="36"/>
      <c r="CG46" s="36"/>
      <c r="CH46" s="36"/>
      <c r="CI46" s="37"/>
    </row>
    <row r="47" spans="1:87">
      <c r="A47" s="41"/>
      <c r="B47" s="40"/>
      <c r="C47" s="4" t="s">
        <v>50</v>
      </c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19">
        <f t="shared" si="22"/>
        <v>71</v>
      </c>
      <c r="BX47" s="21">
        <f>COUNTIF($D47:$BV47, "25")</f>
        <v>0</v>
      </c>
      <c r="BY47" s="21">
        <f t="shared" si="23"/>
        <v>71</v>
      </c>
      <c r="BZ47" s="22"/>
      <c r="CA47" s="24">
        <f t="shared" si="18"/>
        <v>0</v>
      </c>
      <c r="CB47" s="24">
        <f t="shared" si="19"/>
        <v>1</v>
      </c>
      <c r="CC47" s="24"/>
      <c r="CD47" s="36"/>
      <c r="CE47" s="36"/>
      <c r="CF47" s="36"/>
      <c r="CG47" s="36"/>
      <c r="CH47" s="36"/>
      <c r="CI47" s="37"/>
    </row>
    <row r="48" spans="1:87">
      <c r="A48" s="41"/>
      <c r="B48" s="40"/>
      <c r="C48" s="8" t="s">
        <v>203</v>
      </c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>
        <v>26</v>
      </c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19">
        <f t="shared" si="22"/>
        <v>71</v>
      </c>
      <c r="BX48" s="21">
        <f>COUNTIF($D48:$BV48, "26")</f>
        <v>1</v>
      </c>
      <c r="BY48" s="21">
        <f t="shared" si="23"/>
        <v>70</v>
      </c>
      <c r="BZ48" s="22"/>
      <c r="CA48" s="24">
        <f t="shared" si="18"/>
        <v>1.4084507042253521E-2</v>
      </c>
      <c r="CB48" s="24">
        <f t="shared" si="19"/>
        <v>0.9859154929577465</v>
      </c>
      <c r="CC48" s="24"/>
      <c r="CD48" s="36"/>
      <c r="CE48" s="36"/>
      <c r="CF48" s="36"/>
      <c r="CG48" s="36"/>
      <c r="CH48" s="36"/>
      <c r="CI48" s="37"/>
    </row>
    <row r="49" spans="1:87" ht="51" customHeight="1">
      <c r="A49" s="41"/>
      <c r="B49" s="40"/>
      <c r="C49" s="8" t="s">
        <v>204</v>
      </c>
      <c r="D49" s="8"/>
      <c r="E49" s="4"/>
      <c r="F49" s="4"/>
      <c r="G49" s="4"/>
      <c r="H49" s="4"/>
      <c r="I49" s="4"/>
      <c r="J49" s="4"/>
      <c r="K49" s="4"/>
      <c r="L49" s="4"/>
      <c r="M49" s="4"/>
      <c r="N49" s="4">
        <v>27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>
        <v>27</v>
      </c>
      <c r="AH49" s="4"/>
      <c r="AI49" s="4"/>
      <c r="AJ49" s="4"/>
      <c r="AK49" s="4"/>
      <c r="AL49" s="4"/>
      <c r="AM49" s="4"/>
      <c r="AN49" s="4"/>
      <c r="AO49" s="4">
        <v>27</v>
      </c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>
        <v>27</v>
      </c>
      <c r="BA49" s="4"/>
      <c r="BB49" s="4"/>
      <c r="BC49" s="4"/>
      <c r="BD49" s="4"/>
      <c r="BE49" s="4"/>
      <c r="BF49" s="4">
        <v>27</v>
      </c>
      <c r="BG49" s="4">
        <v>27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19">
        <f t="shared" si="22"/>
        <v>71</v>
      </c>
      <c r="BX49" s="21">
        <f>COUNTIF($D49:$BV49, "27")</f>
        <v>6</v>
      </c>
      <c r="BY49" s="21">
        <f t="shared" si="23"/>
        <v>65</v>
      </c>
      <c r="BZ49" s="22"/>
      <c r="CA49" s="24">
        <f t="shared" si="18"/>
        <v>8.4507042253521125E-2</v>
      </c>
      <c r="CB49" s="24">
        <f t="shared" si="19"/>
        <v>0.91549295774647887</v>
      </c>
      <c r="CC49" s="24"/>
      <c r="CD49" s="36"/>
      <c r="CE49" s="36"/>
      <c r="CF49" s="36"/>
      <c r="CG49" s="36"/>
      <c r="CH49" s="36"/>
      <c r="CI49" s="37"/>
    </row>
    <row r="50" spans="1:87">
      <c r="A50" s="41"/>
      <c r="B50" s="40"/>
      <c r="C50" s="4" t="s">
        <v>51</v>
      </c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>
        <v>28</v>
      </c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19">
        <f t="shared" si="22"/>
        <v>71</v>
      </c>
      <c r="BX50" s="21">
        <f>COUNTIF($D50:$BV50, "28")</f>
        <v>1</v>
      </c>
      <c r="BY50" s="21">
        <f t="shared" si="23"/>
        <v>70</v>
      </c>
      <c r="BZ50" s="22"/>
      <c r="CA50" s="24">
        <f t="shared" si="18"/>
        <v>1.4084507042253521E-2</v>
      </c>
      <c r="CB50" s="24">
        <f t="shared" si="19"/>
        <v>0.9859154929577465</v>
      </c>
      <c r="CC50" s="24"/>
      <c r="CD50" s="36"/>
      <c r="CE50" s="36"/>
      <c r="CF50" s="36"/>
      <c r="CG50" s="36"/>
      <c r="CH50" s="36"/>
      <c r="CI50" s="37"/>
    </row>
    <row r="51" spans="1:87">
      <c r="A51" s="41"/>
      <c r="B51" s="40"/>
      <c r="C51" s="4" t="s">
        <v>52</v>
      </c>
      <c r="D51" s="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19">
        <f t="shared" si="22"/>
        <v>71</v>
      </c>
      <c r="BX51" s="21">
        <f>COUNTIF($D51:$BV51, "29")</f>
        <v>0</v>
      </c>
      <c r="BY51" s="21">
        <f t="shared" si="23"/>
        <v>71</v>
      </c>
      <c r="BZ51" s="22"/>
      <c r="CA51" s="24">
        <f t="shared" si="18"/>
        <v>0</v>
      </c>
      <c r="CB51" s="24">
        <f t="shared" si="19"/>
        <v>1</v>
      </c>
      <c r="CC51" s="24"/>
      <c r="CD51" s="36"/>
      <c r="CE51" s="36"/>
      <c r="CF51" s="36"/>
      <c r="CG51" s="36"/>
      <c r="CH51" s="36"/>
      <c r="CI51" s="37"/>
    </row>
    <row r="52" spans="1:87" ht="25.5">
      <c r="A52" s="41"/>
      <c r="B52" s="40"/>
      <c r="C52" s="4" t="s">
        <v>53</v>
      </c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19">
        <f t="shared" si="22"/>
        <v>71</v>
      </c>
      <c r="BX52" s="21">
        <f>COUNTIF($D52:$BV52, "30")</f>
        <v>0</v>
      </c>
      <c r="BY52" s="21">
        <f t="shared" si="23"/>
        <v>71</v>
      </c>
      <c r="BZ52" s="22"/>
      <c r="CA52" s="24">
        <f t="shared" si="18"/>
        <v>0</v>
      </c>
      <c r="CB52" s="24">
        <f t="shared" si="19"/>
        <v>1</v>
      </c>
      <c r="CC52" s="24"/>
      <c r="CD52" s="36"/>
      <c r="CE52" s="36"/>
      <c r="CF52" s="36"/>
      <c r="CG52" s="36"/>
      <c r="CH52" s="36"/>
      <c r="CI52" s="37"/>
    </row>
    <row r="53" spans="1:87">
      <c r="A53" s="41"/>
      <c r="B53" s="40"/>
      <c r="C53" s="4" t="s">
        <v>54</v>
      </c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19">
        <f t="shared" si="22"/>
        <v>71</v>
      </c>
      <c r="BX53" s="21">
        <f>COUNTIF($D53:$BV53, "31")</f>
        <v>0</v>
      </c>
      <c r="BY53" s="21">
        <f t="shared" si="23"/>
        <v>71</v>
      </c>
      <c r="BZ53" s="22"/>
      <c r="CA53" s="24">
        <f t="shared" si="18"/>
        <v>0</v>
      </c>
      <c r="CB53" s="24">
        <f t="shared" si="19"/>
        <v>1</v>
      </c>
      <c r="CC53" s="24"/>
      <c r="CD53" s="36"/>
      <c r="CE53" s="36"/>
      <c r="CF53" s="36"/>
      <c r="CG53" s="36"/>
      <c r="CH53" s="36"/>
      <c r="CI53" s="37"/>
    </row>
    <row r="54" spans="1:87" ht="25.5">
      <c r="A54" s="41"/>
      <c r="B54" s="40"/>
      <c r="C54" s="4" t="s">
        <v>55</v>
      </c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19">
        <f t="shared" si="22"/>
        <v>71</v>
      </c>
      <c r="BX54" s="21">
        <f>COUNTIF($D54:$BV54, "32")</f>
        <v>0</v>
      </c>
      <c r="BY54" s="21">
        <f t="shared" si="23"/>
        <v>71</v>
      </c>
      <c r="BZ54" s="22"/>
      <c r="CA54" s="24">
        <f t="shared" si="18"/>
        <v>0</v>
      </c>
      <c r="CB54" s="24">
        <f t="shared" si="19"/>
        <v>1</v>
      </c>
      <c r="CC54" s="24"/>
      <c r="CD54" s="36"/>
      <c r="CE54" s="36"/>
      <c r="CF54" s="36"/>
      <c r="CG54" s="36"/>
      <c r="CH54" s="36"/>
      <c r="CI54" s="37"/>
    </row>
    <row r="55" spans="1:87" ht="38.25" customHeight="1">
      <c r="A55" s="41"/>
      <c r="B55" s="40"/>
      <c r="C55" s="4" t="s">
        <v>56</v>
      </c>
      <c r="D55" s="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19">
        <f t="shared" si="22"/>
        <v>71</v>
      </c>
      <c r="BX55" s="21">
        <f>COUNTIF($D55:$BV55, "33")</f>
        <v>0</v>
      </c>
      <c r="BY55" s="21">
        <f t="shared" si="23"/>
        <v>71</v>
      </c>
      <c r="BZ55" s="22"/>
      <c r="CA55" s="24">
        <f t="shared" si="18"/>
        <v>0</v>
      </c>
      <c r="CB55" s="24">
        <f t="shared" si="19"/>
        <v>1</v>
      </c>
      <c r="CC55" s="24"/>
      <c r="CD55" s="36"/>
      <c r="CE55" s="36"/>
      <c r="CF55" s="36"/>
      <c r="CG55" s="36"/>
      <c r="CH55" s="36"/>
      <c r="CI55" s="37"/>
    </row>
    <row r="56" spans="1:87" ht="25.5">
      <c r="A56" s="41"/>
      <c r="B56" s="40"/>
      <c r="C56" s="4" t="s">
        <v>57</v>
      </c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>
        <v>35</v>
      </c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>
        <v>35</v>
      </c>
      <c r="AJ56" s="4"/>
      <c r="AK56" s="4"/>
      <c r="AL56" s="4"/>
      <c r="AM56" s="4"/>
      <c r="AN56" s="4">
        <v>35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19">
        <f t="shared" si="22"/>
        <v>68</v>
      </c>
      <c r="BX56" s="21">
        <f>COUNTIF($D56:$BV56, "34")</f>
        <v>0</v>
      </c>
      <c r="BY56" s="21">
        <f t="shared" si="23"/>
        <v>68</v>
      </c>
      <c r="BZ56" s="22"/>
      <c r="CA56" s="24">
        <f t="shared" si="18"/>
        <v>0</v>
      </c>
      <c r="CB56" s="24">
        <f t="shared" si="19"/>
        <v>1</v>
      </c>
      <c r="CC56" s="24"/>
      <c r="CD56" s="36"/>
      <c r="CE56" s="36"/>
      <c r="CF56" s="36"/>
      <c r="CG56" s="36"/>
      <c r="CH56" s="36"/>
      <c r="CI56" s="37"/>
    </row>
    <row r="57" spans="1:87" ht="25.5">
      <c r="A57" s="41"/>
      <c r="B57" s="40"/>
      <c r="C57" s="4" t="s">
        <v>58</v>
      </c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>
        <v>36</v>
      </c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19">
        <f t="shared" si="22"/>
        <v>70</v>
      </c>
      <c r="BX57" s="21">
        <f>COUNTIF($D57:$BV57, "35")</f>
        <v>0</v>
      </c>
      <c r="BY57" s="21">
        <f t="shared" si="23"/>
        <v>70</v>
      </c>
      <c r="BZ57" s="22"/>
      <c r="CA57" s="24">
        <f t="shared" si="18"/>
        <v>0</v>
      </c>
      <c r="CB57" s="24">
        <f t="shared" si="19"/>
        <v>1</v>
      </c>
      <c r="CC57" s="24"/>
      <c r="CD57" s="36"/>
      <c r="CE57" s="36"/>
      <c r="CF57" s="36"/>
      <c r="CG57" s="36"/>
      <c r="CH57" s="36"/>
      <c r="CI57" s="37"/>
    </row>
    <row r="58" spans="1:87">
      <c r="A58" s="41"/>
      <c r="B58" s="40"/>
      <c r="C58" s="4" t="s">
        <v>59</v>
      </c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>
        <v>37</v>
      </c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19">
        <f t="shared" si="22"/>
        <v>70</v>
      </c>
      <c r="BX58" s="21">
        <f>COUNTIF($D58:$BV58, "36")</f>
        <v>0</v>
      </c>
      <c r="BY58" s="21">
        <f t="shared" si="23"/>
        <v>70</v>
      </c>
      <c r="BZ58" s="22"/>
      <c r="CA58" s="24">
        <f t="shared" si="18"/>
        <v>0</v>
      </c>
      <c r="CB58" s="24">
        <f t="shared" si="19"/>
        <v>1</v>
      </c>
      <c r="CC58" s="24"/>
      <c r="CD58" s="36"/>
      <c r="CE58" s="36"/>
      <c r="CF58" s="36"/>
      <c r="CG58" s="36"/>
      <c r="CH58" s="36"/>
      <c r="CI58" s="37"/>
    </row>
    <row r="59" spans="1:87" ht="25.5">
      <c r="A59" s="41"/>
      <c r="B59" s="40"/>
      <c r="C59" s="4" t="s">
        <v>60</v>
      </c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19">
        <f t="shared" si="22"/>
        <v>71</v>
      </c>
      <c r="BX59" s="21">
        <f>COUNTIF($D59:$BV59, "37")</f>
        <v>0</v>
      </c>
      <c r="BY59" s="21">
        <f t="shared" si="23"/>
        <v>71</v>
      </c>
      <c r="BZ59" s="22"/>
      <c r="CA59" s="24">
        <f t="shared" si="18"/>
        <v>0</v>
      </c>
      <c r="CB59" s="24">
        <f t="shared" si="19"/>
        <v>1</v>
      </c>
      <c r="CC59" s="24"/>
      <c r="CD59" s="36"/>
      <c r="CE59" s="36"/>
      <c r="CF59" s="36"/>
      <c r="CG59" s="36"/>
      <c r="CH59" s="36"/>
      <c r="CI59" s="37"/>
    </row>
    <row r="60" spans="1:87">
      <c r="A60" s="41">
        <v>9</v>
      </c>
      <c r="B60" s="39" t="s">
        <v>205</v>
      </c>
      <c r="C60" s="4" t="s">
        <v>68</v>
      </c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19">
        <f t="shared" si="22"/>
        <v>71</v>
      </c>
      <c r="BX60" s="21">
        <f>COUNTIF($D60:$BV60, "1")</f>
        <v>0</v>
      </c>
      <c r="BY60" s="21">
        <f t="shared" si="23"/>
        <v>71</v>
      </c>
      <c r="BZ60" s="22"/>
      <c r="CA60" s="24">
        <f t="shared" si="18"/>
        <v>0</v>
      </c>
      <c r="CB60" s="24">
        <f t="shared" si="19"/>
        <v>1</v>
      </c>
      <c r="CC60" s="24"/>
      <c r="CD60" s="36"/>
      <c r="CE60" s="36"/>
      <c r="CF60" s="36">
        <f>MODE($D$60:$BV$114)</f>
        <v>30</v>
      </c>
      <c r="CG60" s="36">
        <f>MAX($D$60:$BV$114)</f>
        <v>54</v>
      </c>
      <c r="CH60" s="36">
        <f>MIN($D$60:$BV$114)</f>
        <v>4</v>
      </c>
      <c r="CI60" s="36">
        <f>_xlfn.STDEV.S($D$60:$BV$114)</f>
        <v>15.533096593509027</v>
      </c>
    </row>
    <row r="61" spans="1:87">
      <c r="A61" s="41"/>
      <c r="B61" s="40"/>
      <c r="C61" s="8" t="s">
        <v>69</v>
      </c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19">
        <f t="shared" si="22"/>
        <v>71</v>
      </c>
      <c r="BX61" s="21">
        <f>COUNTIF($D61:$BV61, "2")</f>
        <v>0</v>
      </c>
      <c r="BY61" s="21">
        <f t="shared" si="23"/>
        <v>71</v>
      </c>
      <c r="BZ61" s="22"/>
      <c r="CA61" s="24">
        <f t="shared" si="18"/>
        <v>0</v>
      </c>
      <c r="CB61" s="24">
        <f t="shared" si="19"/>
        <v>1</v>
      </c>
      <c r="CC61" s="24"/>
      <c r="CD61" s="36"/>
      <c r="CE61" s="36"/>
      <c r="CF61" s="36"/>
      <c r="CG61" s="36"/>
      <c r="CH61" s="36"/>
      <c r="CI61" s="36"/>
    </row>
    <row r="62" spans="1:87">
      <c r="A62" s="41"/>
      <c r="B62" s="40"/>
      <c r="C62" s="8" t="s">
        <v>70</v>
      </c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19">
        <f t="shared" si="22"/>
        <v>71</v>
      </c>
      <c r="BX62" s="21">
        <f>COUNTIF($D62:$BV62, "3")</f>
        <v>0</v>
      </c>
      <c r="BY62" s="21">
        <f t="shared" si="23"/>
        <v>71</v>
      </c>
      <c r="BZ62" s="22"/>
      <c r="CA62" s="24">
        <f t="shared" si="18"/>
        <v>0</v>
      </c>
      <c r="CB62" s="24">
        <f t="shared" si="19"/>
        <v>1</v>
      </c>
      <c r="CC62" s="24"/>
      <c r="CD62" s="36"/>
      <c r="CE62" s="36"/>
      <c r="CF62" s="36"/>
      <c r="CG62" s="36"/>
      <c r="CH62" s="36"/>
      <c r="CI62" s="36"/>
    </row>
    <row r="63" spans="1:87">
      <c r="A63" s="41"/>
      <c r="B63" s="40"/>
      <c r="C63" s="8" t="s">
        <v>71</v>
      </c>
      <c r="D63" s="8"/>
      <c r="E63" s="4">
        <v>4</v>
      </c>
      <c r="F63" s="4"/>
      <c r="G63" s="4"/>
      <c r="H63" s="4"/>
      <c r="I63" s="4">
        <v>4</v>
      </c>
      <c r="J63" s="4"/>
      <c r="K63" s="4"/>
      <c r="L63" s="4">
        <v>4</v>
      </c>
      <c r="M63" s="4"/>
      <c r="N63" s="4"/>
      <c r="O63" s="4"/>
      <c r="P63" s="4"/>
      <c r="Q63" s="4"/>
      <c r="R63" s="4"/>
      <c r="S63" s="4"/>
      <c r="T63" s="4">
        <v>4</v>
      </c>
      <c r="U63" s="4">
        <v>4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>
        <v>4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>
        <v>4</v>
      </c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>
        <v>4</v>
      </c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19">
        <f t="shared" si="22"/>
        <v>71</v>
      </c>
      <c r="BX63" s="21">
        <f>COUNTIF($D63:$BV63, "4")</f>
        <v>8</v>
      </c>
      <c r="BY63" s="21">
        <f t="shared" si="23"/>
        <v>63</v>
      </c>
      <c r="BZ63" s="22"/>
      <c r="CA63" s="24">
        <f t="shared" si="18"/>
        <v>0.11267605633802817</v>
      </c>
      <c r="CB63" s="24">
        <f t="shared" si="19"/>
        <v>0.88732394366197187</v>
      </c>
      <c r="CC63" s="24"/>
      <c r="CD63" s="36"/>
      <c r="CE63" s="36"/>
      <c r="CF63" s="36"/>
      <c r="CG63" s="36"/>
      <c r="CH63" s="36"/>
      <c r="CI63" s="36"/>
    </row>
    <row r="64" spans="1:87">
      <c r="A64" s="41"/>
      <c r="B64" s="40"/>
      <c r="C64" s="8" t="s">
        <v>72</v>
      </c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19">
        <f t="shared" si="22"/>
        <v>71</v>
      </c>
      <c r="BX64" s="21">
        <f>COUNTIF($D64:$BV64, "5")</f>
        <v>0</v>
      </c>
      <c r="BY64" s="21">
        <f t="shared" si="23"/>
        <v>71</v>
      </c>
      <c r="BZ64" s="22"/>
      <c r="CA64" s="24">
        <f t="shared" si="18"/>
        <v>0</v>
      </c>
      <c r="CB64" s="24">
        <f t="shared" si="19"/>
        <v>1</v>
      </c>
      <c r="CC64" s="24"/>
      <c r="CD64" s="36"/>
      <c r="CE64" s="36"/>
      <c r="CF64" s="36"/>
      <c r="CG64" s="36"/>
      <c r="CH64" s="36"/>
      <c r="CI64" s="36"/>
    </row>
    <row r="65" spans="1:87">
      <c r="A65" s="41"/>
      <c r="B65" s="40"/>
      <c r="C65" s="8" t="s">
        <v>73</v>
      </c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19">
        <f t="shared" si="22"/>
        <v>71</v>
      </c>
      <c r="BX65" s="21">
        <f>COUNTIF($D65:$BV65, "6")</f>
        <v>0</v>
      </c>
      <c r="BY65" s="21">
        <f t="shared" si="23"/>
        <v>71</v>
      </c>
      <c r="BZ65" s="22"/>
      <c r="CA65" s="24">
        <f t="shared" si="18"/>
        <v>0</v>
      </c>
      <c r="CB65" s="24">
        <f t="shared" si="19"/>
        <v>1</v>
      </c>
      <c r="CC65" s="24"/>
      <c r="CD65" s="36"/>
      <c r="CE65" s="36"/>
      <c r="CF65" s="36"/>
      <c r="CG65" s="36"/>
      <c r="CH65" s="36"/>
      <c r="CI65" s="36"/>
    </row>
    <row r="66" spans="1:87">
      <c r="A66" s="41"/>
      <c r="B66" s="40"/>
      <c r="C66" s="8" t="s">
        <v>74</v>
      </c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19">
        <f t="shared" si="22"/>
        <v>71</v>
      </c>
      <c r="BX66" s="21">
        <f>COUNTIF($D66:$BV66, "7")</f>
        <v>0</v>
      </c>
      <c r="BY66" s="21">
        <f t="shared" si="23"/>
        <v>71</v>
      </c>
      <c r="BZ66" s="22"/>
      <c r="CA66" s="24">
        <f t="shared" si="18"/>
        <v>0</v>
      </c>
      <c r="CB66" s="24">
        <f t="shared" si="19"/>
        <v>1</v>
      </c>
      <c r="CC66" s="24"/>
      <c r="CD66" s="36"/>
      <c r="CE66" s="36"/>
      <c r="CF66" s="36"/>
      <c r="CG66" s="36"/>
      <c r="CH66" s="36"/>
      <c r="CI66" s="36"/>
    </row>
    <row r="67" spans="1:87" ht="25.5">
      <c r="A67" s="41"/>
      <c r="B67" s="40"/>
      <c r="C67" s="8" t="s">
        <v>206</v>
      </c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19">
        <f t="shared" si="22"/>
        <v>71</v>
      </c>
      <c r="BX67" s="21">
        <f>COUNTIF($D67:$BV67, "8")</f>
        <v>0</v>
      </c>
      <c r="BY67" s="21">
        <f t="shared" si="23"/>
        <v>71</v>
      </c>
      <c r="BZ67" s="22"/>
      <c r="CA67" s="24">
        <f t="shared" si="18"/>
        <v>0</v>
      </c>
      <c r="CB67" s="24">
        <f t="shared" si="19"/>
        <v>1</v>
      </c>
      <c r="CC67" s="24"/>
      <c r="CD67" s="36"/>
      <c r="CE67" s="36"/>
      <c r="CF67" s="36"/>
      <c r="CG67" s="36"/>
      <c r="CH67" s="36"/>
      <c r="CI67" s="36"/>
    </row>
    <row r="68" spans="1:87">
      <c r="A68" s="41"/>
      <c r="B68" s="40"/>
      <c r="C68" s="8" t="s">
        <v>75</v>
      </c>
      <c r="D68" s="8"/>
      <c r="E68" s="4"/>
      <c r="F68" s="4"/>
      <c r="G68" s="4"/>
      <c r="H68" s="4"/>
      <c r="I68" s="4"/>
      <c r="J68" s="4"/>
      <c r="K68" s="4"/>
      <c r="L68" s="4"/>
      <c r="M68" s="4">
        <v>9</v>
      </c>
      <c r="N68" s="4">
        <v>9</v>
      </c>
      <c r="O68" s="4">
        <v>9</v>
      </c>
      <c r="P68" s="4">
        <v>9</v>
      </c>
      <c r="Q68" s="4"/>
      <c r="R68" s="4">
        <v>9</v>
      </c>
      <c r="S68" s="4"/>
      <c r="T68" s="4">
        <v>9</v>
      </c>
      <c r="U68" s="4">
        <v>9</v>
      </c>
      <c r="V68" s="4">
        <v>9</v>
      </c>
      <c r="W68" s="4">
        <v>9</v>
      </c>
      <c r="X68" s="4"/>
      <c r="Y68" s="4"/>
      <c r="Z68" s="4">
        <v>9</v>
      </c>
      <c r="AA68" s="4">
        <v>9</v>
      </c>
      <c r="AB68" s="4"/>
      <c r="AC68" s="4"/>
      <c r="AD68" s="4">
        <v>9</v>
      </c>
      <c r="AE68" s="4">
        <v>9</v>
      </c>
      <c r="AF68" s="4">
        <v>9</v>
      </c>
      <c r="AG68" s="4">
        <v>9</v>
      </c>
      <c r="AH68" s="4"/>
      <c r="AI68" s="4">
        <v>9</v>
      </c>
      <c r="AJ68" s="4">
        <v>9</v>
      </c>
      <c r="AK68" s="4">
        <v>9</v>
      </c>
      <c r="AL68" s="4">
        <v>9</v>
      </c>
      <c r="AM68" s="4"/>
      <c r="AN68" s="4"/>
      <c r="AO68" s="4"/>
      <c r="AP68" s="4">
        <v>9</v>
      </c>
      <c r="AQ68" s="4"/>
      <c r="AR68" s="4"/>
      <c r="AS68" s="4">
        <v>9</v>
      </c>
      <c r="AT68" s="4">
        <v>9</v>
      </c>
      <c r="AU68" s="4"/>
      <c r="AV68" s="4"/>
      <c r="AW68" s="4">
        <v>9</v>
      </c>
      <c r="AX68" s="4"/>
      <c r="AY68" s="4"/>
      <c r="AZ68" s="4"/>
      <c r="BA68" s="4"/>
      <c r="BB68" s="4"/>
      <c r="BC68" s="4">
        <v>9</v>
      </c>
      <c r="BD68" s="4"/>
      <c r="BE68" s="4">
        <v>9</v>
      </c>
      <c r="BF68" s="4">
        <v>9</v>
      </c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19">
        <f t="shared" si="22"/>
        <v>71</v>
      </c>
      <c r="BX68" s="21">
        <f>COUNTIF($D68:$BV68, "9")</f>
        <v>26</v>
      </c>
      <c r="BY68" s="21">
        <f t="shared" si="23"/>
        <v>45</v>
      </c>
      <c r="BZ68" s="22"/>
      <c r="CA68" s="24">
        <f t="shared" si="18"/>
        <v>0.36619718309859156</v>
      </c>
      <c r="CB68" s="24">
        <f t="shared" si="19"/>
        <v>0.63380281690140849</v>
      </c>
      <c r="CC68" s="24"/>
      <c r="CD68" s="36"/>
      <c r="CE68" s="36"/>
      <c r="CF68" s="36"/>
      <c r="CG68" s="36"/>
      <c r="CH68" s="36"/>
      <c r="CI68" s="36"/>
    </row>
    <row r="69" spans="1:87" ht="25.5">
      <c r="A69" s="41"/>
      <c r="B69" s="40"/>
      <c r="C69" s="8" t="s">
        <v>207</v>
      </c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>
        <v>10</v>
      </c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19">
        <f t="shared" si="22"/>
        <v>71</v>
      </c>
      <c r="BX69" s="21">
        <f>COUNTIF($D69:$BV69, "10")</f>
        <v>1</v>
      </c>
      <c r="BY69" s="21">
        <f t="shared" si="23"/>
        <v>70</v>
      </c>
      <c r="BZ69" s="22"/>
      <c r="CA69" s="24">
        <f t="shared" si="18"/>
        <v>1.4084507042253521E-2</v>
      </c>
      <c r="CB69" s="24">
        <f t="shared" si="19"/>
        <v>0.9859154929577465</v>
      </c>
      <c r="CC69" s="24"/>
      <c r="CD69" s="36"/>
      <c r="CE69" s="36"/>
      <c r="CF69" s="36"/>
      <c r="CG69" s="36"/>
      <c r="CH69" s="36"/>
      <c r="CI69" s="36"/>
    </row>
    <row r="70" spans="1:87" ht="25.5">
      <c r="A70" s="41"/>
      <c r="B70" s="40"/>
      <c r="C70" s="8" t="s">
        <v>76</v>
      </c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19">
        <f t="shared" si="22"/>
        <v>71</v>
      </c>
      <c r="BX70" s="21">
        <f>COUNTIF($D70:$BV70, "11")</f>
        <v>0</v>
      </c>
      <c r="BY70" s="21">
        <f t="shared" si="23"/>
        <v>71</v>
      </c>
      <c r="BZ70" s="22"/>
      <c r="CA70" s="24">
        <f t="shared" si="18"/>
        <v>0</v>
      </c>
      <c r="CB70" s="24">
        <f t="shared" si="19"/>
        <v>1</v>
      </c>
      <c r="CC70" s="24"/>
      <c r="CD70" s="36"/>
      <c r="CE70" s="36"/>
      <c r="CF70" s="36"/>
      <c r="CG70" s="36"/>
      <c r="CH70" s="36"/>
      <c r="CI70" s="36"/>
    </row>
    <row r="71" spans="1:87">
      <c r="A71" s="41"/>
      <c r="B71" s="40"/>
      <c r="C71" s="8" t="s">
        <v>77</v>
      </c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19">
        <f t="shared" si="22"/>
        <v>71</v>
      </c>
      <c r="BX71" s="21">
        <f>COUNTIF($D71:$BV71, "12")</f>
        <v>0</v>
      </c>
      <c r="BY71" s="21">
        <f t="shared" si="23"/>
        <v>71</v>
      </c>
      <c r="BZ71" s="22"/>
      <c r="CA71" s="24">
        <f t="shared" si="18"/>
        <v>0</v>
      </c>
      <c r="CB71" s="24">
        <f t="shared" si="19"/>
        <v>1</v>
      </c>
      <c r="CC71" s="24"/>
      <c r="CD71" s="36"/>
      <c r="CE71" s="36"/>
      <c r="CF71" s="36"/>
      <c r="CG71" s="36"/>
      <c r="CH71" s="36"/>
      <c r="CI71" s="36"/>
    </row>
    <row r="72" spans="1:87">
      <c r="A72" s="41"/>
      <c r="B72" s="40"/>
      <c r="C72" s="8" t="s">
        <v>78</v>
      </c>
      <c r="D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19">
        <f t="shared" si="22"/>
        <v>71</v>
      </c>
      <c r="BX72" s="21">
        <f>COUNTIF($D72:$BV72, "13")</f>
        <v>0</v>
      </c>
      <c r="BY72" s="21">
        <f t="shared" si="23"/>
        <v>71</v>
      </c>
      <c r="BZ72" s="22"/>
      <c r="CA72" s="24">
        <f t="shared" si="18"/>
        <v>0</v>
      </c>
      <c r="CB72" s="24">
        <f t="shared" si="19"/>
        <v>1</v>
      </c>
      <c r="CC72" s="24"/>
      <c r="CD72" s="36"/>
      <c r="CE72" s="36"/>
      <c r="CF72" s="36"/>
      <c r="CG72" s="36"/>
      <c r="CH72" s="36"/>
      <c r="CI72" s="36"/>
    </row>
    <row r="73" spans="1:87">
      <c r="A73" s="41"/>
      <c r="B73" s="40"/>
      <c r="C73" s="4" t="s">
        <v>79</v>
      </c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19">
        <f t="shared" si="22"/>
        <v>71</v>
      </c>
      <c r="BX73" s="21">
        <f>COUNTIF($D73:$BV73, "14")</f>
        <v>0</v>
      </c>
      <c r="BY73" s="21">
        <f t="shared" si="23"/>
        <v>71</v>
      </c>
      <c r="BZ73" s="22"/>
      <c r="CA73" s="24">
        <f t="shared" si="18"/>
        <v>0</v>
      </c>
      <c r="CB73" s="24">
        <f t="shared" si="19"/>
        <v>1</v>
      </c>
      <c r="CC73" s="24"/>
      <c r="CD73" s="36"/>
      <c r="CE73" s="36"/>
      <c r="CF73" s="36"/>
      <c r="CG73" s="36"/>
      <c r="CH73" s="36"/>
      <c r="CI73" s="36"/>
    </row>
    <row r="74" spans="1:87" ht="51">
      <c r="A74" s="41"/>
      <c r="B74" s="40"/>
      <c r="C74" s="4" t="s">
        <v>80</v>
      </c>
      <c r="D74" s="8"/>
      <c r="E74" s="4"/>
      <c r="F74" s="4">
        <v>15</v>
      </c>
      <c r="G74" s="4"/>
      <c r="H74" s="4"/>
      <c r="I74" s="4"/>
      <c r="J74" s="4"/>
      <c r="K74" s="4"/>
      <c r="L74" s="4"/>
      <c r="M74" s="4">
        <v>15</v>
      </c>
      <c r="N74" s="4"/>
      <c r="O74" s="4"/>
      <c r="P74" s="4"/>
      <c r="Q74" s="4">
        <v>15</v>
      </c>
      <c r="R74" s="4"/>
      <c r="S74" s="4"/>
      <c r="T74" s="4">
        <v>15</v>
      </c>
      <c r="U74" s="4">
        <v>15</v>
      </c>
      <c r="V74" s="4"/>
      <c r="W74" s="4"/>
      <c r="X74" s="4"/>
      <c r="Y74" s="4"/>
      <c r="Z74" s="4"/>
      <c r="AA74" s="4"/>
      <c r="AB74" s="4"/>
      <c r="AC74" s="4">
        <v>15</v>
      </c>
      <c r="AD74" s="4"/>
      <c r="AE74" s="4"/>
      <c r="AF74" s="4"/>
      <c r="AG74" s="4">
        <v>15</v>
      </c>
      <c r="AH74" s="4"/>
      <c r="AI74" s="4">
        <v>15</v>
      </c>
      <c r="AJ74" s="4"/>
      <c r="AK74" s="4">
        <v>15</v>
      </c>
      <c r="AL74" s="4"/>
      <c r="AM74" s="4">
        <v>15</v>
      </c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>
        <v>15</v>
      </c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19">
        <f t="shared" si="22"/>
        <v>71</v>
      </c>
      <c r="BX74" s="21">
        <f>COUNTIF($D74:$BV74, "15")</f>
        <v>11</v>
      </c>
      <c r="BY74" s="21">
        <f t="shared" si="23"/>
        <v>60</v>
      </c>
      <c r="BZ74" s="22"/>
      <c r="CA74" s="24">
        <f t="shared" si="18"/>
        <v>0.15492957746478872</v>
      </c>
      <c r="CB74" s="24">
        <f t="shared" si="19"/>
        <v>0.84507042253521125</v>
      </c>
      <c r="CC74" s="24"/>
      <c r="CD74" s="36"/>
      <c r="CE74" s="36"/>
      <c r="CF74" s="36"/>
      <c r="CG74" s="36"/>
      <c r="CH74" s="36"/>
      <c r="CI74" s="36"/>
    </row>
    <row r="75" spans="1:87" ht="25.5">
      <c r="A75" s="41"/>
      <c r="B75" s="40"/>
      <c r="C75" s="4" t="s">
        <v>208</v>
      </c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>
        <v>16</v>
      </c>
      <c r="AU75" s="4">
        <v>16</v>
      </c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19">
        <f t="shared" si="22"/>
        <v>71</v>
      </c>
      <c r="BX75" s="21">
        <f>COUNTIF($D75:$BV75, "16")</f>
        <v>2</v>
      </c>
      <c r="BY75" s="21">
        <f t="shared" si="23"/>
        <v>69</v>
      </c>
      <c r="BZ75" s="22"/>
      <c r="CA75" s="24">
        <f t="shared" si="18"/>
        <v>2.8169014084507043E-2</v>
      </c>
      <c r="CB75" s="24">
        <f t="shared" si="19"/>
        <v>0.971830985915493</v>
      </c>
      <c r="CC75" s="24"/>
      <c r="CD75" s="36"/>
      <c r="CE75" s="36"/>
      <c r="CF75" s="36"/>
      <c r="CG75" s="36"/>
      <c r="CH75" s="36"/>
      <c r="CI75" s="36"/>
    </row>
    <row r="76" spans="1:87">
      <c r="A76" s="41"/>
      <c r="B76" s="40"/>
      <c r="C76" s="4" t="s">
        <v>209</v>
      </c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19">
        <f t="shared" si="22"/>
        <v>71</v>
      </c>
      <c r="BX76" s="21">
        <f>COUNTIF($D76:$BV76, "17")</f>
        <v>0</v>
      </c>
      <c r="BY76" s="21">
        <f t="shared" si="23"/>
        <v>71</v>
      </c>
      <c r="BZ76" s="22"/>
      <c r="CA76" s="24">
        <f t="shared" si="18"/>
        <v>0</v>
      </c>
      <c r="CB76" s="24">
        <f t="shared" si="19"/>
        <v>1</v>
      </c>
      <c r="CC76" s="24"/>
      <c r="CD76" s="36"/>
      <c r="CE76" s="36"/>
      <c r="CF76" s="36"/>
      <c r="CG76" s="36"/>
      <c r="CH76" s="36"/>
      <c r="CI76" s="36"/>
    </row>
    <row r="77" spans="1:87">
      <c r="A77" s="41"/>
      <c r="B77" s="40"/>
      <c r="C77" s="4" t="s">
        <v>81</v>
      </c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19">
        <f t="shared" si="22"/>
        <v>71</v>
      </c>
      <c r="BX77" s="21">
        <f>COUNTIF($D77:$BV77, "18")</f>
        <v>0</v>
      </c>
      <c r="BY77" s="21">
        <f t="shared" si="23"/>
        <v>71</v>
      </c>
      <c r="BZ77" s="22"/>
      <c r="CA77" s="24">
        <f t="shared" si="18"/>
        <v>0</v>
      </c>
      <c r="CB77" s="24">
        <f t="shared" si="19"/>
        <v>1</v>
      </c>
      <c r="CC77" s="24"/>
      <c r="CD77" s="36"/>
      <c r="CE77" s="36"/>
      <c r="CF77" s="36"/>
      <c r="CG77" s="36"/>
      <c r="CH77" s="36"/>
      <c r="CI77" s="36"/>
    </row>
    <row r="78" spans="1:87">
      <c r="A78" s="41"/>
      <c r="B78" s="40"/>
      <c r="C78" s="4" t="s">
        <v>82</v>
      </c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19">
        <f t="shared" si="22"/>
        <v>71</v>
      </c>
      <c r="BX78" s="21">
        <f>COUNTIF($D78:$BV78, "19")</f>
        <v>0</v>
      </c>
      <c r="BY78" s="21">
        <f t="shared" si="23"/>
        <v>71</v>
      </c>
      <c r="BZ78" s="22"/>
      <c r="CA78" s="24">
        <f t="shared" si="18"/>
        <v>0</v>
      </c>
      <c r="CB78" s="24">
        <f t="shared" si="19"/>
        <v>1</v>
      </c>
      <c r="CC78" s="24"/>
      <c r="CD78" s="36"/>
      <c r="CE78" s="36"/>
      <c r="CF78" s="36"/>
      <c r="CG78" s="36"/>
      <c r="CH78" s="36"/>
      <c r="CI78" s="36"/>
    </row>
    <row r="79" spans="1:87">
      <c r="A79" s="41"/>
      <c r="B79" s="40"/>
      <c r="C79" s="4" t="s">
        <v>83</v>
      </c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v>20</v>
      </c>
      <c r="Q79" s="4"/>
      <c r="R79" s="4"/>
      <c r="S79" s="4"/>
      <c r="T79" s="4">
        <v>20</v>
      </c>
      <c r="U79" s="4"/>
      <c r="V79" s="4"/>
      <c r="W79" s="4"/>
      <c r="X79" s="4"/>
      <c r="Y79" s="4"/>
      <c r="Z79" s="4"/>
      <c r="AA79" s="4">
        <v>20</v>
      </c>
      <c r="AB79" s="4"/>
      <c r="AC79" s="4">
        <v>20</v>
      </c>
      <c r="AD79" s="4"/>
      <c r="AE79" s="4"/>
      <c r="AF79" s="4"/>
      <c r="AG79" s="4"/>
      <c r="AH79" s="4">
        <v>20</v>
      </c>
      <c r="AI79" s="4"/>
      <c r="AJ79" s="4"/>
      <c r="AK79" s="4"/>
      <c r="AL79" s="4"/>
      <c r="AM79" s="4"/>
      <c r="AN79" s="4"/>
      <c r="AO79" s="4"/>
      <c r="AP79" s="4">
        <v>20</v>
      </c>
      <c r="AQ79" s="4"/>
      <c r="AR79" s="4"/>
      <c r="AS79" s="4"/>
      <c r="AT79" s="4"/>
      <c r="AU79" s="4"/>
      <c r="AV79" s="4"/>
      <c r="AW79" s="4"/>
      <c r="AX79" s="4">
        <v>20</v>
      </c>
      <c r="AY79" s="4">
        <v>20</v>
      </c>
      <c r="AZ79" s="4"/>
      <c r="BA79" s="4">
        <v>20</v>
      </c>
      <c r="BB79" s="4"/>
      <c r="BC79" s="4">
        <v>20</v>
      </c>
      <c r="BD79" s="4">
        <v>20</v>
      </c>
      <c r="BE79" s="4">
        <v>20</v>
      </c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19">
        <f t="shared" si="22"/>
        <v>71</v>
      </c>
      <c r="BX79" s="21">
        <f>COUNTIF($D79:$BV79, "20")</f>
        <v>12</v>
      </c>
      <c r="BY79" s="21">
        <f t="shared" si="23"/>
        <v>59</v>
      </c>
      <c r="BZ79" s="22"/>
      <c r="CA79" s="24">
        <f t="shared" si="18"/>
        <v>0.16901408450704225</v>
      </c>
      <c r="CB79" s="24">
        <f t="shared" si="19"/>
        <v>0.83098591549295775</v>
      </c>
      <c r="CC79" s="24"/>
      <c r="CD79" s="36"/>
      <c r="CE79" s="36"/>
      <c r="CF79" s="36"/>
      <c r="CG79" s="36"/>
      <c r="CH79" s="36"/>
      <c r="CI79" s="36"/>
    </row>
    <row r="80" spans="1:87">
      <c r="A80" s="41"/>
      <c r="B80" s="40"/>
      <c r="C80" s="4" t="s">
        <v>84</v>
      </c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19">
        <f t="shared" si="22"/>
        <v>71</v>
      </c>
      <c r="BX80" s="21">
        <f>COUNTIF($D80:$BV80, "21")</f>
        <v>0</v>
      </c>
      <c r="BY80" s="21">
        <f t="shared" si="23"/>
        <v>71</v>
      </c>
      <c r="BZ80" s="22"/>
      <c r="CA80" s="24">
        <f t="shared" ref="CA80:CA142" si="24">BX80/$BW80</f>
        <v>0</v>
      </c>
      <c r="CB80" s="24">
        <f t="shared" ref="CB80:CB142" si="25">BY80/$BW80</f>
        <v>1</v>
      </c>
      <c r="CC80" s="24"/>
      <c r="CD80" s="36"/>
      <c r="CE80" s="36"/>
      <c r="CF80" s="36"/>
      <c r="CG80" s="36"/>
      <c r="CH80" s="36"/>
      <c r="CI80" s="36"/>
    </row>
    <row r="81" spans="1:87">
      <c r="A81" s="41"/>
      <c r="B81" s="40"/>
      <c r="C81" s="4" t="s">
        <v>85</v>
      </c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19">
        <f t="shared" si="22"/>
        <v>71</v>
      </c>
      <c r="BX81" s="21">
        <f>COUNTIF($D81:$BV81, "22")</f>
        <v>0</v>
      </c>
      <c r="BY81" s="21">
        <f t="shared" si="23"/>
        <v>71</v>
      </c>
      <c r="BZ81" s="22"/>
      <c r="CA81" s="24">
        <f t="shared" si="24"/>
        <v>0</v>
      </c>
      <c r="CB81" s="24">
        <f t="shared" si="25"/>
        <v>1</v>
      </c>
      <c r="CC81" s="24"/>
      <c r="CD81" s="36"/>
      <c r="CE81" s="36"/>
      <c r="CF81" s="36"/>
      <c r="CG81" s="36"/>
      <c r="CH81" s="36"/>
      <c r="CI81" s="36"/>
    </row>
    <row r="82" spans="1:87">
      <c r="A82" s="41"/>
      <c r="B82" s="40"/>
      <c r="C82" s="4" t="s">
        <v>86</v>
      </c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19">
        <f t="shared" si="22"/>
        <v>71</v>
      </c>
      <c r="BX82" s="21">
        <f>COUNTIF($D82:$BV82, "23")</f>
        <v>0</v>
      </c>
      <c r="BY82" s="21">
        <f t="shared" si="23"/>
        <v>71</v>
      </c>
      <c r="BZ82" s="22"/>
      <c r="CA82" s="24">
        <f t="shared" si="24"/>
        <v>0</v>
      </c>
      <c r="CB82" s="24">
        <f t="shared" si="25"/>
        <v>1</v>
      </c>
      <c r="CC82" s="24"/>
      <c r="CD82" s="36"/>
      <c r="CE82" s="36"/>
      <c r="CF82" s="36"/>
      <c r="CG82" s="36"/>
      <c r="CH82" s="36"/>
      <c r="CI82" s="36"/>
    </row>
    <row r="83" spans="1:87">
      <c r="A83" s="41"/>
      <c r="B83" s="40"/>
      <c r="C83" s="4" t="s">
        <v>87</v>
      </c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19">
        <f t="shared" si="22"/>
        <v>71</v>
      </c>
      <c r="BX83" s="21">
        <f>COUNTIF($D83:$BV83, "24")</f>
        <v>0</v>
      </c>
      <c r="BY83" s="21">
        <f t="shared" si="23"/>
        <v>71</v>
      </c>
      <c r="BZ83" s="22"/>
      <c r="CA83" s="24">
        <f t="shared" si="24"/>
        <v>0</v>
      </c>
      <c r="CB83" s="24">
        <f t="shared" si="25"/>
        <v>1</v>
      </c>
      <c r="CC83" s="24"/>
      <c r="CD83" s="36"/>
      <c r="CE83" s="36"/>
      <c r="CF83" s="36"/>
      <c r="CG83" s="36"/>
      <c r="CH83" s="36"/>
      <c r="CI83" s="36"/>
    </row>
    <row r="84" spans="1:87" ht="25.5">
      <c r="A84" s="41"/>
      <c r="B84" s="40"/>
      <c r="C84" s="4" t="s">
        <v>88</v>
      </c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19">
        <f t="shared" si="22"/>
        <v>71</v>
      </c>
      <c r="BX84" s="21">
        <f>COUNTIF($D84:$BV84, "25")</f>
        <v>0</v>
      </c>
      <c r="BY84" s="21">
        <f t="shared" si="23"/>
        <v>71</v>
      </c>
      <c r="BZ84" s="22"/>
      <c r="CA84" s="24">
        <f t="shared" si="24"/>
        <v>0</v>
      </c>
      <c r="CB84" s="24">
        <f t="shared" si="25"/>
        <v>1</v>
      </c>
      <c r="CC84" s="24"/>
      <c r="CD84" s="36"/>
      <c r="CE84" s="36"/>
      <c r="CF84" s="36"/>
      <c r="CG84" s="36"/>
      <c r="CH84" s="36"/>
      <c r="CI84" s="36"/>
    </row>
    <row r="85" spans="1:87">
      <c r="A85" s="41"/>
      <c r="B85" s="40"/>
      <c r="C85" s="4" t="s">
        <v>89</v>
      </c>
      <c r="BW85" s="19">
        <f t="shared" si="22"/>
        <v>71</v>
      </c>
      <c r="BX85" s="21">
        <f>COUNTIF($D85:$BV85, "26")</f>
        <v>0</v>
      </c>
      <c r="BY85" s="21">
        <f t="shared" si="23"/>
        <v>71</v>
      </c>
      <c r="BZ85" s="22"/>
      <c r="CA85" s="24">
        <f t="shared" si="24"/>
        <v>0</v>
      </c>
      <c r="CB85" s="24">
        <f t="shared" si="25"/>
        <v>1</v>
      </c>
      <c r="CC85" s="24"/>
      <c r="CD85" s="36"/>
      <c r="CE85" s="36"/>
      <c r="CF85" s="36"/>
      <c r="CG85" s="36"/>
      <c r="CH85" s="36"/>
      <c r="CI85" s="36"/>
    </row>
    <row r="86" spans="1:87">
      <c r="A86" s="41"/>
      <c r="B86" s="40"/>
      <c r="C86" s="4" t="s">
        <v>90</v>
      </c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19">
        <f t="shared" si="22"/>
        <v>71</v>
      </c>
      <c r="BX86" s="21">
        <f>COUNTIF($D86:$BV86, "27")</f>
        <v>0</v>
      </c>
      <c r="BY86" s="21">
        <f t="shared" si="23"/>
        <v>71</v>
      </c>
      <c r="BZ86" s="22"/>
      <c r="CA86" s="24">
        <f t="shared" si="24"/>
        <v>0</v>
      </c>
      <c r="CB86" s="24">
        <f t="shared" si="25"/>
        <v>1</v>
      </c>
      <c r="CC86" s="24"/>
      <c r="CD86" s="36"/>
      <c r="CE86" s="36"/>
      <c r="CF86" s="36"/>
      <c r="CG86" s="36"/>
      <c r="CH86" s="36"/>
      <c r="CI86" s="36"/>
    </row>
    <row r="87" spans="1:87">
      <c r="A87" s="41"/>
      <c r="B87" s="40"/>
      <c r="C87" s="4" t="s">
        <v>91</v>
      </c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19">
        <f t="shared" si="22"/>
        <v>71</v>
      </c>
      <c r="BX87" s="21">
        <f>COUNTIF($D87:$BV87, "28")</f>
        <v>0</v>
      </c>
      <c r="BY87" s="21">
        <f t="shared" si="23"/>
        <v>71</v>
      </c>
      <c r="BZ87" s="22"/>
      <c r="CA87" s="24">
        <f t="shared" si="24"/>
        <v>0</v>
      </c>
      <c r="CB87" s="24">
        <f t="shared" si="25"/>
        <v>1</v>
      </c>
      <c r="CC87" s="24"/>
      <c r="CD87" s="36"/>
      <c r="CE87" s="36"/>
      <c r="CF87" s="36"/>
      <c r="CG87" s="36"/>
      <c r="CH87" s="36"/>
      <c r="CI87" s="36"/>
    </row>
    <row r="88" spans="1:87">
      <c r="A88" s="41"/>
      <c r="B88" s="40"/>
      <c r="C88" s="4" t="s">
        <v>92</v>
      </c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>
        <v>29</v>
      </c>
      <c r="AO88" s="4"/>
      <c r="AP88" s="4"/>
      <c r="AQ88" s="4"/>
      <c r="AR88" s="4"/>
      <c r="AS88" s="4"/>
      <c r="AT88" s="4"/>
      <c r="AU88" s="4"/>
      <c r="AV88" s="4">
        <v>29</v>
      </c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19">
        <f t="shared" ref="BW88:BW150" si="26">SUM(BX88:BY88)</f>
        <v>71</v>
      </c>
      <c r="BX88" s="21">
        <f>COUNTIF($D88:$BV88, "29")</f>
        <v>2</v>
      </c>
      <c r="BY88" s="21">
        <f t="shared" ref="BY88:BY150" si="27">COUNTBLANK($D88:$BV88)</f>
        <v>69</v>
      </c>
      <c r="BZ88" s="22"/>
      <c r="CA88" s="24">
        <f t="shared" si="24"/>
        <v>2.8169014084507043E-2</v>
      </c>
      <c r="CB88" s="24">
        <f t="shared" si="25"/>
        <v>0.971830985915493</v>
      </c>
      <c r="CC88" s="24"/>
      <c r="CD88" s="36"/>
      <c r="CE88" s="36"/>
      <c r="CF88" s="36"/>
      <c r="CG88" s="36"/>
      <c r="CH88" s="36"/>
      <c r="CI88" s="36"/>
    </row>
    <row r="89" spans="1:87">
      <c r="A89" s="41"/>
      <c r="B89" s="40"/>
      <c r="C89" s="4" t="s">
        <v>93</v>
      </c>
      <c r="D89" s="8"/>
      <c r="E89" s="4"/>
      <c r="F89" s="4"/>
      <c r="G89" s="4"/>
      <c r="H89" s="4"/>
      <c r="I89" s="4">
        <v>30</v>
      </c>
      <c r="J89" s="4"/>
      <c r="K89" s="4"/>
      <c r="L89" s="4"/>
      <c r="M89" s="4">
        <v>30</v>
      </c>
      <c r="N89" s="4"/>
      <c r="O89" s="4"/>
      <c r="P89" s="4">
        <v>30</v>
      </c>
      <c r="Q89" s="4"/>
      <c r="R89" s="4">
        <v>30</v>
      </c>
      <c r="S89" s="4"/>
      <c r="T89" s="4"/>
      <c r="U89" s="4"/>
      <c r="V89" s="4"/>
      <c r="W89" s="4">
        <v>30</v>
      </c>
      <c r="X89" s="4">
        <v>30</v>
      </c>
      <c r="Y89" s="4">
        <v>30</v>
      </c>
      <c r="Z89" s="4"/>
      <c r="AA89" s="4">
        <v>30</v>
      </c>
      <c r="AB89" s="4">
        <v>30</v>
      </c>
      <c r="AC89" s="4"/>
      <c r="AD89" s="4"/>
      <c r="AE89" s="4">
        <v>30</v>
      </c>
      <c r="AF89" s="4">
        <v>30</v>
      </c>
      <c r="AG89" s="4">
        <v>30</v>
      </c>
      <c r="AH89" s="4">
        <v>30</v>
      </c>
      <c r="AI89" s="4"/>
      <c r="AJ89" s="4">
        <v>30</v>
      </c>
      <c r="AK89" s="4">
        <v>30</v>
      </c>
      <c r="AL89" s="4">
        <v>30</v>
      </c>
      <c r="AM89" s="4">
        <v>30</v>
      </c>
      <c r="AN89" s="4">
        <v>30</v>
      </c>
      <c r="AO89" s="4"/>
      <c r="AP89" s="4"/>
      <c r="AQ89" s="4"/>
      <c r="AR89" s="4"/>
      <c r="AS89" s="4">
        <v>30</v>
      </c>
      <c r="AT89" s="4">
        <v>30</v>
      </c>
      <c r="AU89" s="4">
        <v>30</v>
      </c>
      <c r="AV89" s="4"/>
      <c r="AW89" s="4">
        <v>30</v>
      </c>
      <c r="AX89" s="4"/>
      <c r="AY89" s="4"/>
      <c r="AZ89" s="4"/>
      <c r="BA89" s="4">
        <v>30</v>
      </c>
      <c r="BB89" s="4">
        <v>30</v>
      </c>
      <c r="BC89" s="4">
        <v>30</v>
      </c>
      <c r="BD89" s="4"/>
      <c r="BE89" s="4">
        <v>30</v>
      </c>
      <c r="BF89" s="4">
        <v>30</v>
      </c>
      <c r="BG89" s="4">
        <v>30</v>
      </c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19">
        <f t="shared" si="26"/>
        <v>71</v>
      </c>
      <c r="BX89" s="21">
        <f>COUNTIF($D89:$BV89, "30")</f>
        <v>28</v>
      </c>
      <c r="BY89" s="21">
        <f t="shared" si="27"/>
        <v>43</v>
      </c>
      <c r="BZ89" s="22"/>
      <c r="CA89" s="24">
        <f t="shared" si="24"/>
        <v>0.39436619718309857</v>
      </c>
      <c r="CB89" s="24">
        <f t="shared" si="25"/>
        <v>0.60563380281690138</v>
      </c>
      <c r="CC89" s="24"/>
      <c r="CD89" s="36"/>
      <c r="CE89" s="36"/>
      <c r="CF89" s="36"/>
      <c r="CG89" s="36"/>
      <c r="CH89" s="36"/>
      <c r="CI89" s="36"/>
    </row>
    <row r="90" spans="1:87">
      <c r="A90" s="41"/>
      <c r="B90" s="40"/>
      <c r="C90" s="4" t="s">
        <v>94</v>
      </c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19">
        <f t="shared" si="26"/>
        <v>71</v>
      </c>
      <c r="BX90" s="21">
        <f>COUNTIF($D90:$BV90, "31")</f>
        <v>0</v>
      </c>
      <c r="BY90" s="21">
        <f t="shared" si="27"/>
        <v>71</v>
      </c>
      <c r="BZ90" s="22"/>
      <c r="CA90" s="24">
        <f t="shared" si="24"/>
        <v>0</v>
      </c>
      <c r="CB90" s="24">
        <f t="shared" si="25"/>
        <v>1</v>
      </c>
      <c r="CC90" s="24"/>
      <c r="CD90" s="36"/>
      <c r="CE90" s="36"/>
      <c r="CF90" s="36"/>
      <c r="CG90" s="36"/>
      <c r="CH90" s="36"/>
      <c r="CI90" s="36"/>
    </row>
    <row r="91" spans="1:87">
      <c r="A91" s="41"/>
      <c r="B91" s="40"/>
      <c r="C91" s="4" t="s">
        <v>95</v>
      </c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19">
        <f t="shared" si="26"/>
        <v>71</v>
      </c>
      <c r="BX91" s="21">
        <f>COUNTIF($D91:$BV91, "32")</f>
        <v>0</v>
      </c>
      <c r="BY91" s="21">
        <f t="shared" si="27"/>
        <v>71</v>
      </c>
      <c r="BZ91" s="22"/>
      <c r="CA91" s="24">
        <f t="shared" si="24"/>
        <v>0</v>
      </c>
      <c r="CB91" s="24">
        <f t="shared" si="25"/>
        <v>1</v>
      </c>
      <c r="CC91" s="24"/>
      <c r="CD91" s="36"/>
      <c r="CE91" s="36"/>
      <c r="CF91" s="36"/>
      <c r="CG91" s="36"/>
      <c r="CH91" s="36"/>
      <c r="CI91" s="36"/>
    </row>
    <row r="92" spans="1:87" ht="25.5">
      <c r="A92" s="41"/>
      <c r="B92" s="40"/>
      <c r="C92" s="4" t="s">
        <v>96</v>
      </c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19">
        <f t="shared" si="26"/>
        <v>71</v>
      </c>
      <c r="BX92" s="21">
        <f>COUNTIF($D92:$BV92, "33")</f>
        <v>0</v>
      </c>
      <c r="BY92" s="21">
        <f t="shared" si="27"/>
        <v>71</v>
      </c>
      <c r="BZ92" s="22"/>
      <c r="CA92" s="24">
        <f t="shared" si="24"/>
        <v>0</v>
      </c>
      <c r="CB92" s="24">
        <f t="shared" si="25"/>
        <v>1</v>
      </c>
      <c r="CC92" s="24"/>
      <c r="CD92" s="36"/>
      <c r="CE92" s="36"/>
      <c r="CF92" s="36"/>
      <c r="CG92" s="36"/>
      <c r="CH92" s="36"/>
      <c r="CI92" s="36"/>
    </row>
    <row r="93" spans="1:87">
      <c r="A93" s="41"/>
      <c r="B93" s="40"/>
      <c r="C93" s="4" t="s">
        <v>97</v>
      </c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19">
        <f t="shared" si="26"/>
        <v>71</v>
      </c>
      <c r="BX93" s="21">
        <f>COUNTIF($D93:$BV93, "34")</f>
        <v>0</v>
      </c>
      <c r="BY93" s="21">
        <f t="shared" si="27"/>
        <v>71</v>
      </c>
      <c r="BZ93" s="22"/>
      <c r="CA93" s="24">
        <f t="shared" si="24"/>
        <v>0</v>
      </c>
      <c r="CB93" s="24">
        <f t="shared" si="25"/>
        <v>1</v>
      </c>
      <c r="CC93" s="24"/>
      <c r="CD93" s="36"/>
      <c r="CE93" s="36"/>
      <c r="CF93" s="36"/>
      <c r="CG93" s="36"/>
      <c r="CH93" s="36"/>
      <c r="CI93" s="36"/>
    </row>
    <row r="94" spans="1:87">
      <c r="A94" s="41"/>
      <c r="B94" s="40"/>
      <c r="C94" s="8" t="s">
        <v>98</v>
      </c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19">
        <f t="shared" si="26"/>
        <v>71</v>
      </c>
      <c r="BX94" s="21">
        <f>COUNTIF($D94:$BV94, "35")</f>
        <v>0</v>
      </c>
      <c r="BY94" s="21">
        <f t="shared" si="27"/>
        <v>71</v>
      </c>
      <c r="BZ94" s="22"/>
      <c r="CA94" s="24">
        <f t="shared" si="24"/>
        <v>0</v>
      </c>
      <c r="CB94" s="24">
        <f t="shared" si="25"/>
        <v>1</v>
      </c>
      <c r="CC94" s="24"/>
      <c r="CD94" s="36"/>
      <c r="CE94" s="36"/>
      <c r="CF94" s="36"/>
      <c r="CG94" s="36"/>
      <c r="CH94" s="36"/>
      <c r="CI94" s="36"/>
    </row>
    <row r="95" spans="1:87" ht="25.5">
      <c r="A95" s="41"/>
      <c r="B95" s="40"/>
      <c r="C95" s="8" t="s">
        <v>99</v>
      </c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19">
        <f t="shared" si="26"/>
        <v>71</v>
      </c>
      <c r="BX95" s="21">
        <f>COUNTIF($D95:$BV95, "36")</f>
        <v>0</v>
      </c>
      <c r="BY95" s="21">
        <f t="shared" si="27"/>
        <v>71</v>
      </c>
      <c r="BZ95" s="22"/>
      <c r="CA95" s="24">
        <f t="shared" si="24"/>
        <v>0</v>
      </c>
      <c r="CB95" s="24">
        <f t="shared" si="25"/>
        <v>1</v>
      </c>
      <c r="CC95" s="24"/>
      <c r="CD95" s="36"/>
      <c r="CE95" s="36"/>
      <c r="CF95" s="36"/>
      <c r="CG95" s="36"/>
      <c r="CH95" s="36"/>
      <c r="CI95" s="36"/>
    </row>
    <row r="96" spans="1:87">
      <c r="A96" s="41"/>
      <c r="B96" s="40"/>
      <c r="C96" s="4" t="s">
        <v>210</v>
      </c>
      <c r="D96" s="8"/>
      <c r="E96" s="4"/>
      <c r="F96" s="4"/>
      <c r="G96" s="4"/>
      <c r="H96" s="4"/>
      <c r="I96" s="4"/>
      <c r="J96" s="4"/>
      <c r="K96" s="4"/>
      <c r="M96" s="4"/>
      <c r="N96" s="4"/>
      <c r="O96" s="4"/>
      <c r="P96" s="4"/>
      <c r="Q96" s="4"/>
      <c r="R96" s="4"/>
      <c r="S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19">
        <f t="shared" si="26"/>
        <v>71</v>
      </c>
      <c r="BX96" s="21">
        <f>COUNTIF($D96:$BV96, "37")</f>
        <v>0</v>
      </c>
      <c r="BY96" s="21">
        <f t="shared" si="27"/>
        <v>71</v>
      </c>
      <c r="BZ96" s="22"/>
      <c r="CA96" s="24">
        <f t="shared" si="24"/>
        <v>0</v>
      </c>
      <c r="CB96" s="24">
        <f t="shared" si="25"/>
        <v>1</v>
      </c>
      <c r="CC96" s="24"/>
      <c r="CD96" s="36"/>
      <c r="CE96" s="36"/>
      <c r="CF96" s="36"/>
      <c r="CG96" s="36"/>
      <c r="CH96" s="36"/>
      <c r="CI96" s="36"/>
    </row>
    <row r="97" spans="1:87" ht="25.5">
      <c r="A97" s="41"/>
      <c r="B97" s="40"/>
      <c r="C97" s="4" t="s">
        <v>100</v>
      </c>
      <c r="D97" s="8"/>
      <c r="E97" s="4"/>
      <c r="F97" s="4"/>
      <c r="G97" s="4"/>
      <c r="H97" s="4"/>
      <c r="I97" s="4">
        <v>38</v>
      </c>
      <c r="J97" s="4"/>
      <c r="K97" s="4"/>
      <c r="L97" s="4">
        <v>38</v>
      </c>
      <c r="M97" s="4"/>
      <c r="N97" s="4"/>
      <c r="O97" s="4">
        <v>38</v>
      </c>
      <c r="P97" s="4"/>
      <c r="Q97" s="4"/>
      <c r="R97" s="4">
        <v>38</v>
      </c>
      <c r="S97" s="4"/>
      <c r="T97" s="4">
        <v>38</v>
      </c>
      <c r="U97" s="4"/>
      <c r="V97" s="4"/>
      <c r="W97" s="4">
        <v>38</v>
      </c>
      <c r="X97" s="4">
        <v>38</v>
      </c>
      <c r="Y97" s="4">
        <v>38</v>
      </c>
      <c r="Z97" s="4"/>
      <c r="AA97" s="4">
        <v>38</v>
      </c>
      <c r="AB97" s="4">
        <v>38</v>
      </c>
      <c r="AC97" s="4">
        <v>38</v>
      </c>
      <c r="AD97" s="4"/>
      <c r="AE97" s="4">
        <v>38</v>
      </c>
      <c r="AF97" s="4"/>
      <c r="AG97" s="4"/>
      <c r="AH97" s="4">
        <v>38</v>
      </c>
      <c r="AI97" s="4">
        <v>38</v>
      </c>
      <c r="AJ97" s="4">
        <v>38</v>
      </c>
      <c r="AK97" s="4"/>
      <c r="AL97" s="4">
        <v>38</v>
      </c>
      <c r="AM97" s="4">
        <v>38</v>
      </c>
      <c r="AN97" s="4"/>
      <c r="AO97" s="4">
        <v>38</v>
      </c>
      <c r="AP97" s="4"/>
      <c r="AQ97" s="4">
        <v>38</v>
      </c>
      <c r="AR97" s="4"/>
      <c r="AS97" s="4">
        <v>38</v>
      </c>
      <c r="AT97" s="4"/>
      <c r="AU97" s="4">
        <v>38</v>
      </c>
      <c r="AV97" s="4"/>
      <c r="AW97" s="4"/>
      <c r="AX97" s="4">
        <v>38</v>
      </c>
      <c r="AY97" s="4"/>
      <c r="AZ97" s="4"/>
      <c r="BA97" s="4">
        <v>38</v>
      </c>
      <c r="BB97" s="4">
        <v>38</v>
      </c>
      <c r="BC97" s="4">
        <v>38</v>
      </c>
      <c r="BD97" s="4">
        <v>38</v>
      </c>
      <c r="BE97" s="4"/>
      <c r="BF97" s="4">
        <v>38</v>
      </c>
      <c r="BG97" s="4">
        <v>38</v>
      </c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19">
        <f t="shared" si="26"/>
        <v>71</v>
      </c>
      <c r="BX97" s="21">
        <f>COUNTIF($D97:$BV97, "38")</f>
        <v>28</v>
      </c>
      <c r="BY97" s="21">
        <f t="shared" si="27"/>
        <v>43</v>
      </c>
      <c r="BZ97" s="22"/>
      <c r="CA97" s="24">
        <f t="shared" si="24"/>
        <v>0.39436619718309857</v>
      </c>
      <c r="CB97" s="24">
        <f t="shared" si="25"/>
        <v>0.60563380281690138</v>
      </c>
      <c r="CC97" s="24"/>
      <c r="CD97" s="36"/>
      <c r="CE97" s="36"/>
      <c r="CF97" s="36"/>
      <c r="CG97" s="36"/>
      <c r="CH97" s="36"/>
      <c r="CI97" s="36"/>
    </row>
    <row r="98" spans="1:87" ht="38.25">
      <c r="A98" s="41"/>
      <c r="B98" s="40"/>
      <c r="C98" s="4" t="s">
        <v>101</v>
      </c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19">
        <f t="shared" si="26"/>
        <v>71</v>
      </c>
      <c r="BX98" s="21">
        <f>COUNTIF($D98:$BV98, "39")</f>
        <v>0</v>
      </c>
      <c r="BY98" s="21">
        <f t="shared" si="27"/>
        <v>71</v>
      </c>
      <c r="BZ98" s="22"/>
      <c r="CA98" s="24">
        <f t="shared" si="24"/>
        <v>0</v>
      </c>
      <c r="CB98" s="24">
        <f t="shared" si="25"/>
        <v>1</v>
      </c>
      <c r="CC98" s="24"/>
      <c r="CD98" s="36"/>
      <c r="CE98" s="36"/>
      <c r="CF98" s="36"/>
      <c r="CG98" s="36"/>
      <c r="CH98" s="36"/>
      <c r="CI98" s="36"/>
    </row>
    <row r="99" spans="1:87" ht="38.25">
      <c r="A99" s="41"/>
      <c r="B99" s="40"/>
      <c r="C99" s="4" t="s">
        <v>211</v>
      </c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19">
        <f t="shared" si="26"/>
        <v>71</v>
      </c>
      <c r="BX99" s="21">
        <f>COUNTIF($D99:$BV99, "40")</f>
        <v>0</v>
      </c>
      <c r="BY99" s="21">
        <f t="shared" si="27"/>
        <v>71</v>
      </c>
      <c r="BZ99" s="22"/>
      <c r="CA99" s="24">
        <f t="shared" si="24"/>
        <v>0</v>
      </c>
      <c r="CB99" s="24">
        <f t="shared" si="25"/>
        <v>1</v>
      </c>
      <c r="CC99" s="24"/>
      <c r="CD99" s="36"/>
      <c r="CE99" s="36"/>
      <c r="CF99" s="36"/>
      <c r="CG99" s="36"/>
      <c r="CH99" s="36"/>
      <c r="CI99" s="36"/>
    </row>
    <row r="100" spans="1:87">
      <c r="A100" s="41"/>
      <c r="B100" s="40"/>
      <c r="C100" s="4" t="s">
        <v>102</v>
      </c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19">
        <f t="shared" si="26"/>
        <v>71</v>
      </c>
      <c r="BX100" s="21">
        <f>COUNTIF($D100:$BV100, "41")</f>
        <v>0</v>
      </c>
      <c r="BY100" s="21">
        <f t="shared" si="27"/>
        <v>71</v>
      </c>
      <c r="BZ100" s="22"/>
      <c r="CA100" s="24">
        <f t="shared" si="24"/>
        <v>0</v>
      </c>
      <c r="CB100" s="24">
        <f t="shared" si="25"/>
        <v>1</v>
      </c>
      <c r="CC100" s="24"/>
      <c r="CD100" s="36"/>
      <c r="CE100" s="36"/>
      <c r="CF100" s="36"/>
      <c r="CG100" s="36"/>
      <c r="CH100" s="36"/>
      <c r="CI100" s="36"/>
    </row>
    <row r="101" spans="1:87" ht="25.5">
      <c r="A101" s="41"/>
      <c r="B101" s="40"/>
      <c r="C101" s="8" t="s">
        <v>103</v>
      </c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19">
        <f t="shared" si="26"/>
        <v>71</v>
      </c>
      <c r="BX101" s="21">
        <f>COUNTIF($D101:$BV101, "42")</f>
        <v>0</v>
      </c>
      <c r="BY101" s="21">
        <f t="shared" si="27"/>
        <v>71</v>
      </c>
      <c r="BZ101" s="22"/>
      <c r="CA101" s="24">
        <f t="shared" si="24"/>
        <v>0</v>
      </c>
      <c r="CB101" s="24">
        <f t="shared" si="25"/>
        <v>1</v>
      </c>
      <c r="CC101" s="24"/>
      <c r="CD101" s="36"/>
      <c r="CE101" s="36"/>
      <c r="CF101" s="36"/>
      <c r="CG101" s="36"/>
      <c r="CH101" s="36"/>
      <c r="CI101" s="36"/>
    </row>
    <row r="102" spans="1:87">
      <c r="A102" s="41"/>
      <c r="B102" s="40"/>
      <c r="C102" s="4" t="s">
        <v>104</v>
      </c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19">
        <f t="shared" si="26"/>
        <v>71</v>
      </c>
      <c r="BX102" s="21">
        <f>COUNTIF($D102:$BV102, "43")</f>
        <v>0</v>
      </c>
      <c r="BY102" s="21">
        <f t="shared" si="27"/>
        <v>71</v>
      </c>
      <c r="BZ102" s="22"/>
      <c r="CA102" s="24">
        <f t="shared" si="24"/>
        <v>0</v>
      </c>
      <c r="CB102" s="24">
        <f t="shared" si="25"/>
        <v>1</v>
      </c>
      <c r="CC102" s="24"/>
      <c r="CD102" s="36"/>
      <c r="CE102" s="36"/>
      <c r="CF102" s="36"/>
      <c r="CG102" s="36"/>
      <c r="CH102" s="36"/>
      <c r="CI102" s="36"/>
    </row>
    <row r="103" spans="1:87" ht="25.5">
      <c r="A103" s="41"/>
      <c r="B103" s="40"/>
      <c r="C103" s="4" t="s">
        <v>105</v>
      </c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19">
        <f t="shared" si="26"/>
        <v>71</v>
      </c>
      <c r="BX103" s="21">
        <f>COUNTIF($D103:$BV103, "44")</f>
        <v>0</v>
      </c>
      <c r="BY103" s="21">
        <f t="shared" si="27"/>
        <v>71</v>
      </c>
      <c r="BZ103" s="22"/>
      <c r="CA103" s="24">
        <f t="shared" si="24"/>
        <v>0</v>
      </c>
      <c r="CB103" s="24">
        <f t="shared" si="25"/>
        <v>1</v>
      </c>
      <c r="CC103" s="24"/>
      <c r="CD103" s="36"/>
      <c r="CE103" s="36"/>
      <c r="CF103" s="36"/>
      <c r="CG103" s="36"/>
      <c r="CH103" s="36"/>
      <c r="CI103" s="36"/>
    </row>
    <row r="104" spans="1:87">
      <c r="A104" s="41"/>
      <c r="B104" s="40"/>
      <c r="C104" s="4" t="s">
        <v>106</v>
      </c>
      <c r="D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19">
        <f t="shared" si="26"/>
        <v>71</v>
      </c>
      <c r="BX104" s="21">
        <f>COUNTIF($D104:$BV104, "45")</f>
        <v>0</v>
      </c>
      <c r="BY104" s="21">
        <f t="shared" si="27"/>
        <v>71</v>
      </c>
      <c r="BZ104" s="22"/>
      <c r="CA104" s="24">
        <f t="shared" si="24"/>
        <v>0</v>
      </c>
      <c r="CB104" s="24">
        <f t="shared" si="25"/>
        <v>1</v>
      </c>
      <c r="CC104" s="24"/>
      <c r="CD104" s="36"/>
      <c r="CE104" s="36"/>
      <c r="CF104" s="36"/>
      <c r="CG104" s="36"/>
      <c r="CH104" s="36"/>
      <c r="CI104" s="36"/>
    </row>
    <row r="105" spans="1:87">
      <c r="A105" s="41"/>
      <c r="B105" s="40"/>
      <c r="C105" s="4" t="s">
        <v>107</v>
      </c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19">
        <f t="shared" si="26"/>
        <v>71</v>
      </c>
      <c r="BX105" s="21">
        <f>COUNTIF($D105:$BV105, "46")</f>
        <v>0</v>
      </c>
      <c r="BY105" s="21">
        <f t="shared" si="27"/>
        <v>71</v>
      </c>
      <c r="BZ105" s="22"/>
      <c r="CA105" s="24">
        <f t="shared" si="24"/>
        <v>0</v>
      </c>
      <c r="CB105" s="24">
        <f t="shared" si="25"/>
        <v>1</v>
      </c>
      <c r="CC105" s="24"/>
      <c r="CD105" s="36"/>
      <c r="CE105" s="36"/>
      <c r="CF105" s="36"/>
      <c r="CG105" s="36"/>
      <c r="CH105" s="36"/>
      <c r="CI105" s="36"/>
    </row>
    <row r="106" spans="1:87">
      <c r="A106" s="41"/>
      <c r="B106" s="40"/>
      <c r="C106" s="4" t="s">
        <v>108</v>
      </c>
      <c r="D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>
        <v>47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19">
        <f t="shared" si="26"/>
        <v>71</v>
      </c>
      <c r="BX106" s="21">
        <f>COUNTIF($D106:$BV106, "47")</f>
        <v>1</v>
      </c>
      <c r="BY106" s="21">
        <f t="shared" si="27"/>
        <v>70</v>
      </c>
      <c r="BZ106" s="22"/>
      <c r="CA106" s="24">
        <f t="shared" si="24"/>
        <v>1.4084507042253521E-2</v>
      </c>
      <c r="CB106" s="24">
        <f t="shared" si="25"/>
        <v>0.9859154929577465</v>
      </c>
      <c r="CC106" s="24"/>
      <c r="CD106" s="36"/>
      <c r="CE106" s="36"/>
      <c r="CF106" s="36"/>
      <c r="CG106" s="36"/>
      <c r="CH106" s="36"/>
      <c r="CI106" s="36"/>
    </row>
    <row r="107" spans="1:87">
      <c r="A107" s="41"/>
      <c r="B107" s="40"/>
      <c r="C107" s="4" t="s">
        <v>109</v>
      </c>
      <c r="D107" s="8">
        <v>48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>
        <v>48</v>
      </c>
      <c r="Q107" s="4"/>
      <c r="R107" s="4"/>
      <c r="S107" s="4"/>
      <c r="T107" s="4"/>
      <c r="U107" s="4"/>
      <c r="V107" s="4"/>
      <c r="W107" s="4"/>
      <c r="X107" s="4"/>
      <c r="Y107" s="4">
        <v>48</v>
      </c>
      <c r="Z107" s="4"/>
      <c r="AA107" s="4"/>
      <c r="AB107" s="4">
        <v>48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>
        <v>48</v>
      </c>
      <c r="BD107" s="4">
        <v>48</v>
      </c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19">
        <f t="shared" si="26"/>
        <v>71</v>
      </c>
      <c r="BX107" s="21">
        <f>COUNTIF($D107:$BV107, "48")</f>
        <v>6</v>
      </c>
      <c r="BY107" s="21">
        <f t="shared" si="27"/>
        <v>65</v>
      </c>
      <c r="BZ107" s="22"/>
      <c r="CA107" s="24">
        <f t="shared" si="24"/>
        <v>8.4507042253521125E-2</v>
      </c>
      <c r="CB107" s="24">
        <f t="shared" si="25"/>
        <v>0.91549295774647887</v>
      </c>
      <c r="CC107" s="24"/>
      <c r="CD107" s="36"/>
      <c r="CE107" s="36"/>
      <c r="CF107" s="36"/>
      <c r="CG107" s="36"/>
      <c r="CH107" s="36"/>
      <c r="CI107" s="36"/>
    </row>
    <row r="108" spans="1:87" ht="25.5">
      <c r="A108" s="41"/>
      <c r="B108" s="40"/>
      <c r="C108" s="4" t="s">
        <v>110</v>
      </c>
      <c r="D108" s="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>
        <v>49</v>
      </c>
      <c r="Q108" s="4"/>
      <c r="R108" s="4"/>
      <c r="S108" s="4"/>
      <c r="T108" s="4">
        <v>49</v>
      </c>
      <c r="U108" s="4"/>
      <c r="V108" s="4"/>
      <c r="W108" s="4"/>
      <c r="X108" s="4"/>
      <c r="Y108" s="4"/>
      <c r="Z108" s="4"/>
      <c r="AA108" s="4">
        <v>49</v>
      </c>
      <c r="AB108" s="4"/>
      <c r="AC108" s="4">
        <v>49</v>
      </c>
      <c r="AD108" s="4"/>
      <c r="AE108" s="4"/>
      <c r="AF108" s="4"/>
      <c r="AG108" s="4"/>
      <c r="AH108" s="4">
        <v>49</v>
      </c>
      <c r="AI108" s="4"/>
      <c r="AJ108" s="4"/>
      <c r="AK108" s="4"/>
      <c r="AL108" s="4"/>
      <c r="AM108" s="4"/>
      <c r="AN108" s="4"/>
      <c r="AO108" s="4"/>
      <c r="AP108" s="4">
        <v>49</v>
      </c>
      <c r="AQ108" s="4"/>
      <c r="AR108" s="4"/>
      <c r="AS108" s="4"/>
      <c r="AT108" s="4"/>
      <c r="AU108" s="4"/>
      <c r="AV108" s="4"/>
      <c r="AW108" s="4"/>
      <c r="AX108" s="4">
        <v>49</v>
      </c>
      <c r="AY108" s="4">
        <v>49</v>
      </c>
      <c r="AZ108" s="4"/>
      <c r="BA108" s="4">
        <v>49</v>
      </c>
      <c r="BB108" s="4"/>
      <c r="BC108" s="4">
        <v>49</v>
      </c>
      <c r="BD108" s="4">
        <v>49</v>
      </c>
      <c r="BE108" s="4">
        <v>49</v>
      </c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19">
        <f t="shared" si="26"/>
        <v>71</v>
      </c>
      <c r="BX108" s="21">
        <f>COUNTIF($D108:$BV108, "49")</f>
        <v>12</v>
      </c>
      <c r="BY108" s="21">
        <f t="shared" si="27"/>
        <v>59</v>
      </c>
      <c r="BZ108" s="22"/>
      <c r="CA108" s="24">
        <f t="shared" si="24"/>
        <v>0.16901408450704225</v>
      </c>
      <c r="CB108" s="24">
        <f t="shared" si="25"/>
        <v>0.83098591549295775</v>
      </c>
      <c r="CC108" s="24"/>
      <c r="CD108" s="36"/>
      <c r="CE108" s="36"/>
      <c r="CF108" s="36"/>
      <c r="CG108" s="36"/>
      <c r="CH108" s="36"/>
      <c r="CI108" s="36"/>
    </row>
    <row r="109" spans="1:87" ht="25.5">
      <c r="A109" s="41"/>
      <c r="B109" s="40"/>
      <c r="C109" s="4" t="s">
        <v>111</v>
      </c>
      <c r="D109" s="8"/>
      <c r="E109" s="4"/>
      <c r="F109" s="4"/>
      <c r="G109" s="4">
        <v>50</v>
      </c>
      <c r="H109" s="4"/>
      <c r="I109" s="4"/>
      <c r="J109" s="4"/>
      <c r="K109" s="4"/>
      <c r="L109" s="4"/>
      <c r="M109" s="4"/>
      <c r="N109" s="4"/>
      <c r="O109" s="4"/>
      <c r="P109" s="4"/>
      <c r="Q109" s="4">
        <v>50</v>
      </c>
      <c r="R109" s="4"/>
      <c r="S109" s="4"/>
      <c r="T109" s="4">
        <v>50</v>
      </c>
      <c r="U109" s="4">
        <v>50</v>
      </c>
      <c r="V109" s="4"/>
      <c r="W109" s="4"/>
      <c r="X109" s="4"/>
      <c r="Y109" s="4"/>
      <c r="Z109" s="4">
        <v>50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>
        <v>50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>
        <v>50</v>
      </c>
      <c r="BE109" s="4">
        <v>50</v>
      </c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19">
        <f t="shared" si="26"/>
        <v>71</v>
      </c>
      <c r="BX109" s="21">
        <f>COUNTIF($D109:$BV109, "50")</f>
        <v>8</v>
      </c>
      <c r="BY109" s="21">
        <f t="shared" si="27"/>
        <v>63</v>
      </c>
      <c r="BZ109" s="22"/>
      <c r="CA109" s="24">
        <f t="shared" si="24"/>
        <v>0.11267605633802817</v>
      </c>
      <c r="CB109" s="24">
        <f t="shared" si="25"/>
        <v>0.88732394366197187</v>
      </c>
      <c r="CC109" s="24"/>
      <c r="CD109" s="36"/>
      <c r="CE109" s="36"/>
      <c r="CF109" s="36"/>
      <c r="CG109" s="36"/>
      <c r="CH109" s="36"/>
      <c r="CI109" s="36"/>
    </row>
    <row r="110" spans="1:87" ht="25.5">
      <c r="A110" s="41"/>
      <c r="B110" s="40"/>
      <c r="C110" s="4" t="s">
        <v>112</v>
      </c>
      <c r="D110" s="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>
        <v>51</v>
      </c>
      <c r="V110" s="4"/>
      <c r="W110" s="4"/>
      <c r="X110" s="4"/>
      <c r="Y110" s="4"/>
      <c r="Z110" s="4">
        <v>51</v>
      </c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>
        <v>51</v>
      </c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19">
        <f t="shared" si="26"/>
        <v>71</v>
      </c>
      <c r="BX110" s="21">
        <f>COUNTIF($D110:$BV110, "51")</f>
        <v>3</v>
      </c>
      <c r="BY110" s="21">
        <f t="shared" si="27"/>
        <v>68</v>
      </c>
      <c r="BZ110" s="22"/>
      <c r="CA110" s="24">
        <f t="shared" si="24"/>
        <v>4.2253521126760563E-2</v>
      </c>
      <c r="CB110" s="24">
        <f t="shared" si="25"/>
        <v>0.95774647887323938</v>
      </c>
      <c r="CC110" s="24"/>
      <c r="CD110" s="36"/>
      <c r="CE110" s="36"/>
      <c r="CF110" s="36"/>
      <c r="CG110" s="36"/>
      <c r="CH110" s="36"/>
      <c r="CI110" s="36"/>
    </row>
    <row r="111" spans="1:87">
      <c r="A111" s="41"/>
      <c r="B111" s="40"/>
      <c r="C111" s="4" t="s">
        <v>113</v>
      </c>
      <c r="D111" s="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>
        <v>52</v>
      </c>
      <c r="V111" s="4"/>
      <c r="W111" s="4"/>
      <c r="X111" s="4"/>
      <c r="Y111" s="4"/>
      <c r="Z111" s="4">
        <v>52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19">
        <f t="shared" si="26"/>
        <v>71</v>
      </c>
      <c r="BX111" s="21">
        <f>COUNTIF($D111:$BV111, "52")</f>
        <v>2</v>
      </c>
      <c r="BY111" s="21">
        <f t="shared" si="27"/>
        <v>69</v>
      </c>
      <c r="BZ111" s="22"/>
      <c r="CA111" s="24">
        <f t="shared" si="24"/>
        <v>2.8169014084507043E-2</v>
      </c>
      <c r="CB111" s="24">
        <f t="shared" si="25"/>
        <v>0.971830985915493</v>
      </c>
      <c r="CC111" s="24"/>
      <c r="CD111" s="36"/>
      <c r="CE111" s="36"/>
      <c r="CF111" s="36"/>
      <c r="CG111" s="36"/>
      <c r="CH111" s="36"/>
      <c r="CI111" s="36"/>
    </row>
    <row r="112" spans="1:87">
      <c r="A112" s="41"/>
      <c r="B112" s="40"/>
      <c r="C112" s="4" t="s">
        <v>114</v>
      </c>
      <c r="D112" s="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>
        <v>53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19">
        <f t="shared" si="26"/>
        <v>71</v>
      </c>
      <c r="BX112" s="21">
        <f>COUNTIF($D112:$BV112, "53")</f>
        <v>1</v>
      </c>
      <c r="BY112" s="21">
        <f t="shared" si="27"/>
        <v>70</v>
      </c>
      <c r="BZ112" s="22"/>
      <c r="CA112" s="24">
        <f t="shared" si="24"/>
        <v>1.4084507042253521E-2</v>
      </c>
      <c r="CB112" s="24">
        <f t="shared" si="25"/>
        <v>0.9859154929577465</v>
      </c>
      <c r="CC112" s="24"/>
      <c r="CD112" s="36"/>
      <c r="CE112" s="36"/>
      <c r="CF112" s="36"/>
      <c r="CG112" s="36"/>
      <c r="CH112" s="36"/>
      <c r="CI112" s="36"/>
    </row>
    <row r="113" spans="1:87" ht="25.5">
      <c r="A113" s="41"/>
      <c r="B113" s="40"/>
      <c r="C113" s="4" t="s">
        <v>115</v>
      </c>
      <c r="D113" s="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54</v>
      </c>
      <c r="AS113" s="4"/>
      <c r="AT113" s="4"/>
      <c r="AU113" s="4"/>
      <c r="AV113" s="4"/>
      <c r="AW113" s="4"/>
      <c r="AX113" s="4"/>
      <c r="AY113" s="4"/>
      <c r="AZ113" s="4">
        <v>54</v>
      </c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19">
        <f t="shared" si="26"/>
        <v>71</v>
      </c>
      <c r="BX113" s="21">
        <f>COUNTIF($D113:$BV113, "54")</f>
        <v>2</v>
      </c>
      <c r="BY113" s="21">
        <f t="shared" si="27"/>
        <v>69</v>
      </c>
      <c r="BZ113" s="22"/>
      <c r="CA113" s="24">
        <f t="shared" si="24"/>
        <v>2.8169014084507043E-2</v>
      </c>
      <c r="CB113" s="24">
        <f t="shared" si="25"/>
        <v>0.971830985915493</v>
      </c>
      <c r="CC113" s="24"/>
      <c r="CD113" s="36"/>
      <c r="CE113" s="36"/>
      <c r="CF113" s="36"/>
      <c r="CG113" s="36"/>
      <c r="CH113" s="36"/>
      <c r="CI113" s="36"/>
    </row>
    <row r="114" spans="1:87" ht="25.5">
      <c r="A114" s="41"/>
      <c r="B114" s="40"/>
      <c r="C114" s="4" t="s">
        <v>116</v>
      </c>
      <c r="D114" s="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19">
        <f t="shared" si="26"/>
        <v>71</v>
      </c>
      <c r="BX114" s="21">
        <f>COUNTIF($D114:$BV114, "55")</f>
        <v>0</v>
      </c>
      <c r="BY114" s="21">
        <f t="shared" si="27"/>
        <v>71</v>
      </c>
      <c r="BZ114" s="22"/>
      <c r="CA114" s="24">
        <f t="shared" si="24"/>
        <v>0</v>
      </c>
      <c r="CB114" s="24">
        <f t="shared" si="25"/>
        <v>1</v>
      </c>
      <c r="CC114" s="24"/>
      <c r="CD114" s="36"/>
      <c r="CE114" s="36"/>
      <c r="CF114" s="36"/>
      <c r="CG114" s="36"/>
      <c r="CH114" s="36"/>
      <c r="CI114" s="36"/>
    </row>
    <row r="115" spans="1:87" ht="25.5">
      <c r="A115" s="39">
        <v>10</v>
      </c>
      <c r="B115" s="39" t="s">
        <v>212</v>
      </c>
      <c r="C115" s="4" t="s">
        <v>0</v>
      </c>
      <c r="D115" s="8"/>
      <c r="E115" s="4"/>
      <c r="F115" s="4"/>
      <c r="G115" s="4"/>
      <c r="H115" s="4"/>
      <c r="I115" s="4">
        <v>1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19">
        <f t="shared" si="26"/>
        <v>71</v>
      </c>
      <c r="BX115" s="21">
        <f t="shared" ref="BX115" si="28">COUNTIF($D115:$BV115, "1")</f>
        <v>1</v>
      </c>
      <c r="BY115" s="21">
        <f t="shared" si="27"/>
        <v>70</v>
      </c>
      <c r="BZ115" s="22"/>
      <c r="CA115" s="24">
        <f t="shared" si="24"/>
        <v>1.4084507042253521E-2</v>
      </c>
      <c r="CB115" s="24">
        <f t="shared" si="25"/>
        <v>0.9859154929577465</v>
      </c>
      <c r="CC115" s="24"/>
      <c r="CD115" s="36">
        <f>AVERAGE($D$115:$BV$150)</f>
        <v>6.3488372093023253</v>
      </c>
      <c r="CE115" s="36">
        <f>MEDIAN($D$115:$BV$150)</f>
        <v>5</v>
      </c>
      <c r="CF115" s="36">
        <f>MODE($D$115:$BV$150)</f>
        <v>5</v>
      </c>
      <c r="CG115" s="36">
        <f>MAX($D$115:$BV$150)</f>
        <v>33</v>
      </c>
      <c r="CH115" s="36">
        <f>MIN($D$115:$BV$150)</f>
        <v>1</v>
      </c>
      <c r="CI115" s="36">
        <f>_xlfn.STDEV.S($D$115:$BV$150)</f>
        <v>6.5896156435721709</v>
      </c>
    </row>
    <row r="116" spans="1:87" ht="51" customHeight="1">
      <c r="A116" s="39"/>
      <c r="B116" s="39"/>
      <c r="C116" s="4" t="s">
        <v>1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19">
        <f t="shared" si="26"/>
        <v>71</v>
      </c>
      <c r="BX116" s="21">
        <f>COUNTIF($D116:$BV116, "2")</f>
        <v>0</v>
      </c>
      <c r="BY116" s="21">
        <f t="shared" si="27"/>
        <v>71</v>
      </c>
      <c r="BZ116" s="22"/>
      <c r="CA116" s="24">
        <f t="shared" si="24"/>
        <v>0</v>
      </c>
      <c r="CB116" s="24">
        <f t="shared" si="25"/>
        <v>1</v>
      </c>
      <c r="CC116" s="24"/>
      <c r="CD116" s="36"/>
      <c r="CE116" s="36"/>
      <c r="CF116" s="36"/>
      <c r="CG116" s="36"/>
      <c r="CH116" s="36"/>
      <c r="CI116" s="36"/>
    </row>
    <row r="117" spans="1:87">
      <c r="A117" s="39"/>
      <c r="B117" s="39"/>
      <c r="C117" s="4" t="s">
        <v>2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19">
        <f t="shared" si="26"/>
        <v>71</v>
      </c>
      <c r="BX117" s="21">
        <f>COUNTIF($D117:$BV117, "3")</f>
        <v>0</v>
      </c>
      <c r="BY117" s="21">
        <f t="shared" si="27"/>
        <v>71</v>
      </c>
      <c r="BZ117" s="22"/>
      <c r="CA117" s="24">
        <f t="shared" si="24"/>
        <v>0</v>
      </c>
      <c r="CB117" s="24">
        <f t="shared" si="25"/>
        <v>1</v>
      </c>
      <c r="CC117" s="24"/>
      <c r="CD117" s="36"/>
      <c r="CE117" s="36"/>
      <c r="CF117" s="36"/>
      <c r="CG117" s="36"/>
      <c r="CH117" s="36"/>
      <c r="CI117" s="36"/>
    </row>
    <row r="118" spans="1:87" ht="63.75" customHeight="1">
      <c r="A118" s="39"/>
      <c r="B118" s="39"/>
      <c r="C118" s="4" t="s">
        <v>3</v>
      </c>
      <c r="D118" s="4"/>
      <c r="E118" s="4"/>
      <c r="F118" s="4">
        <v>4</v>
      </c>
      <c r="G118" s="4"/>
      <c r="H118" s="4">
        <v>4</v>
      </c>
      <c r="I118" s="4"/>
      <c r="J118" s="4"/>
      <c r="K118" s="4"/>
      <c r="L118" s="4"/>
      <c r="M118" s="4"/>
      <c r="N118" s="4"/>
      <c r="O118" s="4">
        <v>4</v>
      </c>
      <c r="P118" s="4">
        <v>4</v>
      </c>
      <c r="Q118" s="4"/>
      <c r="R118" s="4">
        <v>4</v>
      </c>
      <c r="S118" s="4"/>
      <c r="T118" s="4">
        <v>4</v>
      </c>
      <c r="U118" s="4"/>
      <c r="V118" s="4"/>
      <c r="W118" s="4"/>
      <c r="X118" s="4"/>
      <c r="Y118" s="4">
        <v>4</v>
      </c>
      <c r="Z118" s="4"/>
      <c r="AA118" s="4"/>
      <c r="AB118" s="4">
        <v>4</v>
      </c>
      <c r="AC118" s="4"/>
      <c r="AD118" s="4">
        <v>4</v>
      </c>
      <c r="AE118" s="4"/>
      <c r="AF118" s="4"/>
      <c r="AG118" s="4">
        <v>4</v>
      </c>
      <c r="AH118" s="4"/>
      <c r="AI118" s="4"/>
      <c r="AJ118" s="4"/>
      <c r="AK118" s="4">
        <v>4</v>
      </c>
      <c r="AL118" s="4"/>
      <c r="AM118" s="4"/>
      <c r="AN118" s="4">
        <v>4</v>
      </c>
      <c r="AO118" s="4"/>
      <c r="AP118" s="4"/>
      <c r="AQ118" s="4"/>
      <c r="AR118" s="4"/>
      <c r="AS118" s="4">
        <v>4</v>
      </c>
      <c r="AT118" s="4"/>
      <c r="AU118" s="4"/>
      <c r="AV118" s="4"/>
      <c r="AW118" s="4"/>
      <c r="AX118" s="4"/>
      <c r="AY118" s="4"/>
      <c r="AZ118" s="4"/>
      <c r="BA118" s="4">
        <v>4</v>
      </c>
      <c r="BB118" s="4"/>
      <c r="BC118" s="4">
        <v>4</v>
      </c>
      <c r="BD118" s="4">
        <v>4</v>
      </c>
      <c r="BE118" s="4">
        <v>4</v>
      </c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19">
        <f t="shared" si="26"/>
        <v>71</v>
      </c>
      <c r="BX118" s="21">
        <f>COUNTIF($D118:$BV118, "4")</f>
        <v>17</v>
      </c>
      <c r="BY118" s="21">
        <f t="shared" si="27"/>
        <v>54</v>
      </c>
      <c r="BZ118" s="22"/>
      <c r="CA118" s="24">
        <f t="shared" si="24"/>
        <v>0.23943661971830985</v>
      </c>
      <c r="CB118" s="24">
        <f t="shared" si="25"/>
        <v>0.76056338028169013</v>
      </c>
      <c r="CC118" s="24"/>
      <c r="CD118" s="36"/>
      <c r="CE118" s="36"/>
      <c r="CF118" s="36"/>
      <c r="CG118" s="36"/>
      <c r="CH118" s="36"/>
      <c r="CI118" s="36"/>
    </row>
    <row r="119" spans="1:87" ht="25.5" customHeight="1">
      <c r="A119" s="39"/>
      <c r="B119" s="39"/>
      <c r="C119" s="4" t="s">
        <v>4</v>
      </c>
      <c r="D119" s="4"/>
      <c r="E119" s="4"/>
      <c r="F119" s="4">
        <v>5</v>
      </c>
      <c r="G119" s="4"/>
      <c r="H119" s="4">
        <v>5</v>
      </c>
      <c r="I119" s="4">
        <v>5</v>
      </c>
      <c r="J119" s="4"/>
      <c r="K119" s="4"/>
      <c r="L119" s="4"/>
      <c r="M119" s="4"/>
      <c r="N119" s="4">
        <v>5</v>
      </c>
      <c r="O119" s="4">
        <v>5</v>
      </c>
      <c r="P119" s="4">
        <v>5</v>
      </c>
      <c r="Q119" s="4">
        <v>5</v>
      </c>
      <c r="R119" s="4"/>
      <c r="S119" s="4"/>
      <c r="T119" s="4"/>
      <c r="U119" s="4">
        <v>5</v>
      </c>
      <c r="V119" s="4"/>
      <c r="W119" s="4"/>
      <c r="X119" s="4"/>
      <c r="Y119" s="4"/>
      <c r="Z119" s="4"/>
      <c r="AA119" s="4"/>
      <c r="AB119" s="4"/>
      <c r="AC119" s="4"/>
      <c r="AD119" s="4">
        <v>5</v>
      </c>
      <c r="AE119" s="4"/>
      <c r="AF119" s="4"/>
      <c r="AG119" s="4">
        <v>5</v>
      </c>
      <c r="AH119" s="4"/>
      <c r="AI119" s="4"/>
      <c r="AJ119" s="4">
        <v>5</v>
      </c>
      <c r="AK119" s="4">
        <v>5</v>
      </c>
      <c r="AL119" s="4"/>
      <c r="AM119" s="4"/>
      <c r="AN119" s="4">
        <v>5</v>
      </c>
      <c r="AO119" s="4"/>
      <c r="AP119" s="4">
        <v>5</v>
      </c>
      <c r="AQ119" s="4">
        <v>5</v>
      </c>
      <c r="AR119" s="4">
        <v>5</v>
      </c>
      <c r="AS119" s="4">
        <v>5</v>
      </c>
      <c r="AT119" s="4">
        <v>5</v>
      </c>
      <c r="AU119" s="4"/>
      <c r="AV119" s="4"/>
      <c r="AW119" s="4"/>
      <c r="AX119" s="4"/>
      <c r="AY119" s="4"/>
      <c r="AZ119" s="4">
        <v>5</v>
      </c>
      <c r="BA119" s="4">
        <v>5</v>
      </c>
      <c r="BB119" s="4"/>
      <c r="BC119" s="4">
        <v>5</v>
      </c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19">
        <f t="shared" si="26"/>
        <v>71</v>
      </c>
      <c r="BX119" s="21">
        <f>COUNTIF($D119:$BV119, "5")</f>
        <v>21</v>
      </c>
      <c r="BY119" s="21">
        <f t="shared" si="27"/>
        <v>50</v>
      </c>
      <c r="BZ119" s="22"/>
      <c r="CA119" s="24">
        <f t="shared" si="24"/>
        <v>0.29577464788732394</v>
      </c>
      <c r="CB119" s="24">
        <f t="shared" si="25"/>
        <v>0.70422535211267601</v>
      </c>
      <c r="CC119" s="24"/>
      <c r="CD119" s="36"/>
      <c r="CE119" s="36"/>
      <c r="CF119" s="36"/>
      <c r="CG119" s="36"/>
      <c r="CH119" s="36"/>
      <c r="CI119" s="36"/>
    </row>
    <row r="120" spans="1:87" ht="25.5" customHeight="1">
      <c r="A120" s="39"/>
      <c r="B120" s="39"/>
      <c r="C120" s="4" t="s">
        <v>5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19">
        <f t="shared" si="26"/>
        <v>71</v>
      </c>
      <c r="BX120" s="21">
        <f>COUNTIF($D120:$BV120, "6")</f>
        <v>0</v>
      </c>
      <c r="BY120" s="21">
        <f t="shared" si="27"/>
        <v>71</v>
      </c>
      <c r="BZ120" s="22"/>
      <c r="CA120" s="24">
        <f t="shared" si="24"/>
        <v>0</v>
      </c>
      <c r="CB120" s="24">
        <f t="shared" si="25"/>
        <v>1</v>
      </c>
      <c r="CC120" s="24"/>
      <c r="CD120" s="36"/>
      <c r="CE120" s="36"/>
      <c r="CF120" s="36"/>
      <c r="CG120" s="36"/>
      <c r="CH120" s="36"/>
      <c r="CI120" s="36"/>
    </row>
    <row r="121" spans="1:87" ht="25.5" customHeight="1">
      <c r="A121" s="39"/>
      <c r="B121" s="39"/>
      <c r="C121" s="4" t="s">
        <v>6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19">
        <f t="shared" si="26"/>
        <v>71</v>
      </c>
      <c r="BX121" s="21">
        <f>COUNTIF($D121:$BV121, "7")</f>
        <v>0</v>
      </c>
      <c r="BY121" s="21">
        <f t="shared" si="27"/>
        <v>71</v>
      </c>
      <c r="BZ121" s="22"/>
      <c r="CA121" s="24">
        <f t="shared" si="24"/>
        <v>0</v>
      </c>
      <c r="CB121" s="24">
        <f t="shared" si="25"/>
        <v>1</v>
      </c>
      <c r="CC121" s="24"/>
      <c r="CD121" s="36"/>
      <c r="CE121" s="36"/>
      <c r="CF121" s="36"/>
      <c r="CG121" s="36"/>
      <c r="CH121" s="36"/>
      <c r="CI121" s="36"/>
    </row>
    <row r="122" spans="1:87" ht="38.25" customHeight="1">
      <c r="A122" s="39"/>
      <c r="B122" s="39"/>
      <c r="C122" s="4" t="s">
        <v>7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19">
        <f t="shared" si="26"/>
        <v>71</v>
      </c>
      <c r="BX122" s="21">
        <f>COUNTIF($D122:$BV122, "8")</f>
        <v>0</v>
      </c>
      <c r="BY122" s="21">
        <f t="shared" si="27"/>
        <v>71</v>
      </c>
      <c r="BZ122" s="22"/>
      <c r="CA122" s="24">
        <f t="shared" si="24"/>
        <v>0</v>
      </c>
      <c r="CB122" s="24">
        <f t="shared" si="25"/>
        <v>1</v>
      </c>
      <c r="CC122" s="24"/>
      <c r="CD122" s="36"/>
      <c r="CE122" s="36"/>
      <c r="CF122" s="36"/>
      <c r="CG122" s="36"/>
      <c r="CH122" s="36"/>
      <c r="CI122" s="36"/>
    </row>
    <row r="123" spans="1:87" ht="25.5" customHeight="1">
      <c r="A123" s="39"/>
      <c r="B123" s="39"/>
      <c r="C123" s="4" t="s">
        <v>8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19">
        <f t="shared" si="26"/>
        <v>71</v>
      </c>
      <c r="BX123" s="21">
        <f>COUNTIF($D123:$BV123, "9")</f>
        <v>0</v>
      </c>
      <c r="BY123" s="21">
        <f t="shared" si="27"/>
        <v>71</v>
      </c>
      <c r="BZ123" s="22"/>
      <c r="CA123" s="24">
        <f t="shared" si="24"/>
        <v>0</v>
      </c>
      <c r="CB123" s="24">
        <f t="shared" si="25"/>
        <v>1</v>
      </c>
      <c r="CC123" s="24"/>
      <c r="CD123" s="36"/>
      <c r="CE123" s="36"/>
      <c r="CF123" s="36"/>
      <c r="CG123" s="36"/>
      <c r="CH123" s="36"/>
      <c r="CI123" s="36"/>
    </row>
    <row r="124" spans="1:87" ht="51" customHeight="1">
      <c r="A124" s="39"/>
      <c r="B124" s="39"/>
      <c r="C124" s="4" t="s">
        <v>213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>
        <v>10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19">
        <f t="shared" si="26"/>
        <v>71</v>
      </c>
      <c r="BX124" s="21">
        <f>COUNTIF($D124:$BV124, "10")</f>
        <v>1</v>
      </c>
      <c r="BY124" s="21">
        <f t="shared" si="27"/>
        <v>70</v>
      </c>
      <c r="BZ124" s="22"/>
      <c r="CA124" s="24">
        <f t="shared" si="24"/>
        <v>1.4084507042253521E-2</v>
      </c>
      <c r="CB124" s="24">
        <f t="shared" si="25"/>
        <v>0.9859154929577465</v>
      </c>
      <c r="CC124" s="24"/>
      <c r="CD124" s="36"/>
      <c r="CE124" s="36"/>
      <c r="CF124" s="36"/>
      <c r="CG124" s="36"/>
      <c r="CH124" s="36"/>
      <c r="CI124" s="36"/>
    </row>
    <row r="125" spans="1:87">
      <c r="A125" s="39"/>
      <c r="B125" s="39"/>
      <c r="C125" s="4" t="s">
        <v>9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19">
        <f t="shared" si="26"/>
        <v>71</v>
      </c>
      <c r="BX125" s="21">
        <f>COUNTIF($D125:$BV125, "11")</f>
        <v>0</v>
      </c>
      <c r="BY125" s="21">
        <f t="shared" si="27"/>
        <v>71</v>
      </c>
      <c r="BZ125" s="22"/>
      <c r="CA125" s="24">
        <f t="shared" si="24"/>
        <v>0</v>
      </c>
      <c r="CB125" s="24">
        <f t="shared" si="25"/>
        <v>1</v>
      </c>
      <c r="CC125" s="24"/>
      <c r="CD125" s="36"/>
      <c r="CE125" s="36"/>
      <c r="CF125" s="36"/>
      <c r="CG125" s="36"/>
      <c r="CH125" s="36"/>
      <c r="CI125" s="36"/>
    </row>
    <row r="126" spans="1:87">
      <c r="A126" s="39"/>
      <c r="B126" s="39"/>
      <c r="C126" s="4" t="s">
        <v>10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19">
        <f t="shared" si="26"/>
        <v>71</v>
      </c>
      <c r="BX126" s="21">
        <f>COUNTIF($D126:$BV126, "12")</f>
        <v>0</v>
      </c>
      <c r="BY126" s="21">
        <f t="shared" si="27"/>
        <v>71</v>
      </c>
      <c r="BZ126" s="22"/>
      <c r="CA126" s="24">
        <f t="shared" si="24"/>
        <v>0</v>
      </c>
      <c r="CB126" s="24">
        <f t="shared" si="25"/>
        <v>1</v>
      </c>
      <c r="CC126" s="24"/>
      <c r="CD126" s="36"/>
      <c r="CE126" s="36"/>
      <c r="CF126" s="36"/>
      <c r="CG126" s="36"/>
      <c r="CH126" s="36"/>
      <c r="CI126" s="36"/>
    </row>
    <row r="127" spans="1:87" ht="25.5">
      <c r="A127" s="39"/>
      <c r="B127" s="39"/>
      <c r="C127" s="4" t="s">
        <v>214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19">
        <f t="shared" si="26"/>
        <v>71</v>
      </c>
      <c r="BX127" s="21">
        <f>COUNTIF($D127:$BV127, "13")</f>
        <v>0</v>
      </c>
      <c r="BY127" s="21">
        <f t="shared" si="27"/>
        <v>71</v>
      </c>
      <c r="BZ127" s="22"/>
      <c r="CA127" s="24">
        <f t="shared" si="24"/>
        <v>0</v>
      </c>
      <c r="CB127" s="24">
        <f t="shared" si="25"/>
        <v>1</v>
      </c>
      <c r="CC127" s="24"/>
      <c r="CD127" s="36"/>
      <c r="CE127" s="36"/>
      <c r="CF127" s="36"/>
      <c r="CG127" s="36"/>
      <c r="CH127" s="36"/>
      <c r="CI127" s="36"/>
    </row>
    <row r="128" spans="1:87">
      <c r="A128" s="39"/>
      <c r="B128" s="39"/>
      <c r="C128" s="4" t="s">
        <v>11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19">
        <f t="shared" si="26"/>
        <v>71</v>
      </c>
      <c r="BX128" s="21">
        <f>COUNTIF($D128:$BV128, "14")</f>
        <v>0</v>
      </c>
      <c r="BY128" s="21">
        <f t="shared" si="27"/>
        <v>71</v>
      </c>
      <c r="BZ128" s="22"/>
      <c r="CA128" s="24">
        <f t="shared" si="24"/>
        <v>0</v>
      </c>
      <c r="CB128" s="24">
        <f t="shared" si="25"/>
        <v>1</v>
      </c>
      <c r="CC128" s="24"/>
      <c r="CD128" s="36"/>
      <c r="CE128" s="36"/>
      <c r="CF128" s="36"/>
      <c r="CG128" s="36"/>
      <c r="CH128" s="36"/>
      <c r="CI128" s="36"/>
    </row>
    <row r="129" spans="1:87" ht="38.25" customHeight="1">
      <c r="A129" s="39"/>
      <c r="B129" s="39"/>
      <c r="C129" s="4" t="s">
        <v>12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19">
        <f t="shared" si="26"/>
        <v>71</v>
      </c>
      <c r="BX129" s="21">
        <f>COUNTIF($D129:$BV129, "15")</f>
        <v>0</v>
      </c>
      <c r="BY129" s="21">
        <f t="shared" si="27"/>
        <v>71</v>
      </c>
      <c r="BZ129" s="22"/>
      <c r="CA129" s="24">
        <f t="shared" si="24"/>
        <v>0</v>
      </c>
      <c r="CB129" s="24">
        <f t="shared" si="25"/>
        <v>1</v>
      </c>
      <c r="CC129" s="24"/>
      <c r="CD129" s="36"/>
      <c r="CE129" s="36"/>
      <c r="CF129" s="36"/>
      <c r="CG129" s="36"/>
      <c r="CH129" s="36"/>
      <c r="CI129" s="36"/>
    </row>
    <row r="130" spans="1:87">
      <c r="A130" s="39"/>
      <c r="B130" s="39"/>
      <c r="C130" s="4" t="s">
        <v>13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19">
        <f t="shared" si="26"/>
        <v>71</v>
      </c>
      <c r="BX130" s="21">
        <f>COUNTIF($D130:$BV130, "16")</f>
        <v>0</v>
      </c>
      <c r="BY130" s="21">
        <f t="shared" si="27"/>
        <v>71</v>
      </c>
      <c r="BZ130" s="22"/>
      <c r="CA130" s="24">
        <f t="shared" si="24"/>
        <v>0</v>
      </c>
      <c r="CB130" s="24">
        <f t="shared" si="25"/>
        <v>1</v>
      </c>
      <c r="CC130" s="24"/>
      <c r="CD130" s="36"/>
      <c r="CE130" s="36"/>
      <c r="CF130" s="36"/>
      <c r="CG130" s="36"/>
      <c r="CH130" s="36"/>
      <c r="CI130" s="36"/>
    </row>
    <row r="131" spans="1:87" ht="51" customHeight="1">
      <c r="A131" s="39"/>
      <c r="B131" s="39"/>
      <c r="C131" s="4" t="s">
        <v>215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19">
        <f t="shared" si="26"/>
        <v>71</v>
      </c>
      <c r="BX131" s="21">
        <f>COUNTIF($D131:$BV131, "17")</f>
        <v>0</v>
      </c>
      <c r="BY131" s="21">
        <f t="shared" si="27"/>
        <v>71</v>
      </c>
      <c r="BZ131" s="22"/>
      <c r="CA131" s="24">
        <f t="shared" si="24"/>
        <v>0</v>
      </c>
      <c r="CB131" s="24">
        <f t="shared" si="25"/>
        <v>1</v>
      </c>
      <c r="CC131" s="24"/>
      <c r="CD131" s="36"/>
      <c r="CE131" s="36"/>
      <c r="CF131" s="36"/>
      <c r="CG131" s="36"/>
      <c r="CH131" s="36"/>
      <c r="CI131" s="36"/>
    </row>
    <row r="132" spans="1:87" ht="25.5" customHeight="1">
      <c r="A132" s="39"/>
      <c r="B132" s="39"/>
      <c r="C132" s="4" t="s">
        <v>14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19">
        <f t="shared" si="26"/>
        <v>71</v>
      </c>
      <c r="BX132" s="21">
        <f>COUNTIF($D132:$BV132, "18")</f>
        <v>0</v>
      </c>
      <c r="BY132" s="21">
        <f t="shared" si="27"/>
        <v>71</v>
      </c>
      <c r="BZ132" s="22"/>
      <c r="CA132" s="24">
        <f t="shared" si="24"/>
        <v>0</v>
      </c>
      <c r="CB132" s="24">
        <f t="shared" si="25"/>
        <v>1</v>
      </c>
      <c r="CC132" s="24"/>
      <c r="CD132" s="36"/>
      <c r="CE132" s="36"/>
      <c r="CF132" s="36"/>
      <c r="CG132" s="36"/>
      <c r="CH132" s="36"/>
      <c r="CI132" s="36"/>
    </row>
    <row r="133" spans="1:87">
      <c r="A133" s="39"/>
      <c r="B133" s="39"/>
      <c r="C133" s="4" t="s">
        <v>15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19">
        <f t="shared" si="26"/>
        <v>71</v>
      </c>
      <c r="BX133" s="21">
        <f>COUNTIF($D133:$BV133, "19")</f>
        <v>0</v>
      </c>
      <c r="BY133" s="21">
        <f t="shared" si="27"/>
        <v>71</v>
      </c>
      <c r="BZ133" s="22"/>
      <c r="CA133" s="24">
        <f t="shared" si="24"/>
        <v>0</v>
      </c>
      <c r="CB133" s="24">
        <f t="shared" si="25"/>
        <v>1</v>
      </c>
      <c r="CC133" s="24"/>
      <c r="CD133" s="36"/>
      <c r="CE133" s="36"/>
      <c r="CF133" s="36"/>
      <c r="CG133" s="36"/>
      <c r="CH133" s="36"/>
      <c r="CI133" s="36"/>
    </row>
    <row r="134" spans="1:87">
      <c r="A134" s="39"/>
      <c r="B134" s="39"/>
      <c r="C134" s="4" t="s">
        <v>16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19">
        <f t="shared" si="26"/>
        <v>71</v>
      </c>
      <c r="BX134" s="21">
        <f>COUNTIF($D134:$BV134, "20")</f>
        <v>0</v>
      </c>
      <c r="BY134" s="21">
        <f t="shared" si="27"/>
        <v>71</v>
      </c>
      <c r="BZ134" s="22"/>
      <c r="CA134" s="24">
        <f t="shared" si="24"/>
        <v>0</v>
      </c>
      <c r="CB134" s="24">
        <f t="shared" si="25"/>
        <v>1</v>
      </c>
      <c r="CC134" s="24"/>
      <c r="CD134" s="36"/>
      <c r="CE134" s="36"/>
      <c r="CF134" s="36"/>
      <c r="CG134" s="36"/>
      <c r="CH134" s="36"/>
      <c r="CI134" s="36"/>
    </row>
    <row r="135" spans="1:87" ht="25.5">
      <c r="A135" s="39"/>
      <c r="B135" s="39"/>
      <c r="C135" s="4" t="s">
        <v>216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19">
        <f t="shared" si="26"/>
        <v>71</v>
      </c>
      <c r="BX135" s="21">
        <f>COUNTIF($D135:$BV135, "21")</f>
        <v>0</v>
      </c>
      <c r="BY135" s="21">
        <f t="shared" si="27"/>
        <v>71</v>
      </c>
      <c r="BZ135" s="22"/>
      <c r="CA135" s="24">
        <f t="shared" si="24"/>
        <v>0</v>
      </c>
      <c r="CB135" s="24">
        <f t="shared" si="25"/>
        <v>1</v>
      </c>
      <c r="CC135" s="24"/>
      <c r="CD135" s="36"/>
      <c r="CE135" s="36"/>
      <c r="CF135" s="36"/>
      <c r="CG135" s="36"/>
      <c r="CH135" s="36"/>
      <c r="CI135" s="36"/>
    </row>
    <row r="136" spans="1:87" ht="25.5">
      <c r="A136" s="39"/>
      <c r="B136" s="39"/>
      <c r="C136" s="4" t="s">
        <v>217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19">
        <f t="shared" si="26"/>
        <v>71</v>
      </c>
      <c r="BX136" s="21">
        <f>COUNTIF($D136:$BV136, "22")</f>
        <v>0</v>
      </c>
      <c r="BY136" s="21">
        <f t="shared" si="27"/>
        <v>71</v>
      </c>
      <c r="BZ136" s="22"/>
      <c r="CA136" s="24">
        <f t="shared" si="24"/>
        <v>0</v>
      </c>
      <c r="CB136" s="24">
        <f t="shared" si="25"/>
        <v>1</v>
      </c>
      <c r="CC136" s="24"/>
      <c r="CD136" s="36"/>
      <c r="CE136" s="36"/>
      <c r="CF136" s="36"/>
      <c r="CG136" s="36"/>
      <c r="CH136" s="36"/>
      <c r="CI136" s="36"/>
    </row>
    <row r="137" spans="1:87">
      <c r="A137" s="39"/>
      <c r="B137" s="39"/>
      <c r="C137" s="4" t="s">
        <v>17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19">
        <f t="shared" si="26"/>
        <v>71</v>
      </c>
      <c r="BX137" s="21">
        <f>COUNTIF($D137:$BV137, "23")</f>
        <v>0</v>
      </c>
      <c r="BY137" s="21">
        <f t="shared" si="27"/>
        <v>71</v>
      </c>
      <c r="BZ137" s="22"/>
      <c r="CA137" s="24">
        <f t="shared" si="24"/>
        <v>0</v>
      </c>
      <c r="CB137" s="24">
        <f t="shared" si="25"/>
        <v>1</v>
      </c>
      <c r="CC137" s="24"/>
      <c r="CD137" s="36"/>
      <c r="CE137" s="36"/>
      <c r="CF137" s="36"/>
      <c r="CG137" s="36"/>
      <c r="CH137" s="36"/>
      <c r="CI137" s="36"/>
    </row>
    <row r="138" spans="1:87">
      <c r="A138" s="39"/>
      <c r="B138" s="39"/>
      <c r="C138" s="4" t="s">
        <v>18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19">
        <f t="shared" si="26"/>
        <v>71</v>
      </c>
      <c r="BX138" s="21">
        <f>COUNTIF($D138:$BV138, "24")</f>
        <v>0</v>
      </c>
      <c r="BY138" s="21">
        <f t="shared" si="27"/>
        <v>71</v>
      </c>
      <c r="BZ138" s="22"/>
      <c r="CA138" s="24">
        <f t="shared" si="24"/>
        <v>0</v>
      </c>
      <c r="CB138" s="24">
        <f t="shared" si="25"/>
        <v>1</v>
      </c>
      <c r="CC138" s="24"/>
      <c r="CD138" s="36"/>
      <c r="CE138" s="36"/>
      <c r="CF138" s="36"/>
      <c r="CG138" s="36"/>
      <c r="CH138" s="36"/>
      <c r="CI138" s="36"/>
    </row>
    <row r="139" spans="1:87">
      <c r="A139" s="39"/>
      <c r="B139" s="39"/>
      <c r="C139" s="4" t="s">
        <v>19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19">
        <f t="shared" si="26"/>
        <v>71</v>
      </c>
      <c r="BX139" s="21">
        <f>COUNTIF($D139:$BV139, "25")</f>
        <v>0</v>
      </c>
      <c r="BY139" s="21">
        <f t="shared" si="27"/>
        <v>71</v>
      </c>
      <c r="BZ139" s="22"/>
      <c r="CA139" s="24">
        <f t="shared" si="24"/>
        <v>0</v>
      </c>
      <c r="CB139" s="24">
        <f t="shared" si="25"/>
        <v>1</v>
      </c>
      <c r="CC139" s="24"/>
      <c r="CD139" s="36"/>
      <c r="CE139" s="36"/>
      <c r="CF139" s="36"/>
      <c r="CG139" s="36"/>
      <c r="CH139" s="36"/>
      <c r="CI139" s="36"/>
    </row>
    <row r="140" spans="1:87">
      <c r="A140" s="39"/>
      <c r="B140" s="39"/>
      <c r="C140" s="4" t="s">
        <v>20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19">
        <f t="shared" si="26"/>
        <v>71</v>
      </c>
      <c r="BX140" s="21">
        <f>COUNTIF($D140:$BV140, "26")</f>
        <v>0</v>
      </c>
      <c r="BY140" s="21">
        <f t="shared" si="27"/>
        <v>71</v>
      </c>
      <c r="BZ140" s="22"/>
      <c r="CA140" s="24">
        <f t="shared" si="24"/>
        <v>0</v>
      </c>
      <c r="CB140" s="24">
        <f t="shared" si="25"/>
        <v>1</v>
      </c>
      <c r="CC140" s="24"/>
      <c r="CD140" s="36"/>
      <c r="CE140" s="36"/>
      <c r="CF140" s="36"/>
      <c r="CG140" s="36"/>
      <c r="CH140" s="36"/>
      <c r="CI140" s="36"/>
    </row>
    <row r="141" spans="1:87">
      <c r="A141" s="39"/>
      <c r="B141" s="39"/>
      <c r="C141" s="4" t="s">
        <v>21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>
        <v>27</v>
      </c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19">
        <f t="shared" si="26"/>
        <v>71</v>
      </c>
      <c r="BX141" s="21">
        <f>COUNTIF($D141:$BV141, "27")</f>
        <v>1</v>
      </c>
      <c r="BY141" s="21">
        <f t="shared" si="27"/>
        <v>70</v>
      </c>
      <c r="BZ141" s="22"/>
      <c r="CA141" s="24">
        <f t="shared" si="24"/>
        <v>1.4084507042253521E-2</v>
      </c>
      <c r="CB141" s="24">
        <f t="shared" si="25"/>
        <v>0.9859154929577465</v>
      </c>
      <c r="CC141" s="24"/>
      <c r="CD141" s="36"/>
      <c r="CE141" s="36"/>
      <c r="CF141" s="36"/>
      <c r="CG141" s="36"/>
      <c r="CH141" s="36"/>
      <c r="CI141" s="36"/>
    </row>
    <row r="142" spans="1:87" ht="25.5">
      <c r="A142" s="39"/>
      <c r="B142" s="39"/>
      <c r="C142" s="4" t="s">
        <v>22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19">
        <f t="shared" si="26"/>
        <v>71</v>
      </c>
      <c r="BX142" s="21">
        <f>COUNTIF($D142:$BV142, "28")</f>
        <v>0</v>
      </c>
      <c r="BY142" s="21">
        <f t="shared" si="27"/>
        <v>71</v>
      </c>
      <c r="BZ142" s="22"/>
      <c r="CA142" s="24">
        <f t="shared" si="24"/>
        <v>0</v>
      </c>
      <c r="CB142" s="24">
        <f t="shared" si="25"/>
        <v>1</v>
      </c>
      <c r="CC142" s="24"/>
      <c r="CD142" s="36"/>
      <c r="CE142" s="36"/>
      <c r="CF142" s="36"/>
      <c r="CG142" s="36"/>
      <c r="CH142" s="36"/>
      <c r="CI142" s="36"/>
    </row>
    <row r="143" spans="1:87" ht="51">
      <c r="A143" s="39"/>
      <c r="B143" s="39"/>
      <c r="C143" s="4" t="s">
        <v>218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>
        <v>29</v>
      </c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19">
        <f t="shared" si="26"/>
        <v>71</v>
      </c>
      <c r="BX143" s="21">
        <f>COUNTIF($D143:$BV143, "29")</f>
        <v>1</v>
      </c>
      <c r="BY143" s="21">
        <f t="shared" si="27"/>
        <v>70</v>
      </c>
      <c r="BZ143" s="22"/>
      <c r="CA143" s="24">
        <f t="shared" ref="CA143:CA150" si="29">BX143/$BW143</f>
        <v>1.4084507042253521E-2</v>
      </c>
      <c r="CB143" s="24">
        <f t="shared" ref="CB143:CB150" si="30">BY143/$BW143</f>
        <v>0.9859154929577465</v>
      </c>
      <c r="CC143" s="24"/>
      <c r="CD143" s="36"/>
      <c r="CE143" s="36"/>
      <c r="CF143" s="36"/>
      <c r="CG143" s="36"/>
      <c r="CH143" s="36"/>
      <c r="CI143" s="36"/>
    </row>
    <row r="144" spans="1:87">
      <c r="A144" s="39"/>
      <c r="B144" s="39"/>
      <c r="C144" s="4" t="s">
        <v>23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M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19">
        <f t="shared" si="26"/>
        <v>71</v>
      </c>
      <c r="BX144" s="21">
        <f>COUNTIF($D144:$BV144, "30")</f>
        <v>0</v>
      </c>
      <c r="BY144" s="21">
        <f t="shared" si="27"/>
        <v>71</v>
      </c>
      <c r="BZ144" s="22"/>
      <c r="CA144" s="24">
        <f t="shared" si="29"/>
        <v>0</v>
      </c>
      <c r="CB144" s="24">
        <f t="shared" si="30"/>
        <v>1</v>
      </c>
      <c r="CC144" s="24"/>
      <c r="CD144" s="36"/>
      <c r="CE144" s="36"/>
      <c r="CF144" s="36"/>
      <c r="CG144" s="36"/>
      <c r="CH144" s="36"/>
      <c r="CI144" s="36"/>
    </row>
    <row r="145" spans="1:87" ht="38.25" customHeight="1">
      <c r="A145" s="39"/>
      <c r="B145" s="39"/>
      <c r="C145" s="4" t="s">
        <v>219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S145" s="4"/>
      <c r="T145" s="4"/>
      <c r="U145" s="4"/>
      <c r="V145" s="4"/>
      <c r="W145" s="4"/>
      <c r="X145" s="4"/>
      <c r="Y145" s="4"/>
      <c r="Z145" s="4"/>
      <c r="AA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U145" s="4"/>
      <c r="AV145" s="4"/>
      <c r="AW145" s="4"/>
      <c r="AX145" s="4"/>
      <c r="AY145" s="4"/>
      <c r="AZ145" s="4"/>
      <c r="BA145" s="4"/>
      <c r="BB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19">
        <f t="shared" si="26"/>
        <v>71</v>
      </c>
      <c r="BX145" s="21">
        <f>COUNTIF($D145:$BV145, "31")</f>
        <v>0</v>
      </c>
      <c r="BY145" s="21">
        <f t="shared" si="27"/>
        <v>71</v>
      </c>
      <c r="BZ145" s="22"/>
      <c r="CA145" s="24">
        <f t="shared" si="29"/>
        <v>0</v>
      </c>
      <c r="CB145" s="24">
        <f t="shared" si="30"/>
        <v>1</v>
      </c>
      <c r="CC145" s="24"/>
      <c r="CD145" s="36"/>
      <c r="CE145" s="36"/>
      <c r="CF145" s="36"/>
      <c r="CG145" s="36"/>
      <c r="CH145" s="36"/>
      <c r="CI145" s="36"/>
    </row>
    <row r="146" spans="1:87" ht="25.5">
      <c r="A146" s="39"/>
      <c r="B146" s="39"/>
      <c r="C146" s="4" t="s">
        <v>24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19">
        <f t="shared" si="26"/>
        <v>71</v>
      </c>
      <c r="BX146" s="21">
        <f>COUNTIF($D146:$BV146, "32")</f>
        <v>0</v>
      </c>
      <c r="BY146" s="21">
        <f t="shared" si="27"/>
        <v>71</v>
      </c>
      <c r="BZ146" s="22"/>
      <c r="CA146" s="24">
        <f t="shared" si="29"/>
        <v>0</v>
      </c>
      <c r="CB146" s="24">
        <f t="shared" si="30"/>
        <v>1</v>
      </c>
      <c r="CC146" s="24"/>
      <c r="CD146" s="36"/>
      <c r="CE146" s="36"/>
      <c r="CF146" s="36"/>
      <c r="CG146" s="36"/>
      <c r="CH146" s="36"/>
      <c r="CI146" s="36"/>
    </row>
    <row r="147" spans="1:87" ht="25.5" customHeight="1">
      <c r="A147" s="39"/>
      <c r="B147" s="39"/>
      <c r="C147" s="4" t="s">
        <v>25</v>
      </c>
      <c r="D147" s="4">
        <v>33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19">
        <f t="shared" si="26"/>
        <v>71</v>
      </c>
      <c r="BX147" s="21">
        <f>COUNTIF($D147:$BV147, "33")</f>
        <v>1</v>
      </c>
      <c r="BY147" s="21">
        <f t="shared" si="27"/>
        <v>70</v>
      </c>
      <c r="BZ147" s="22"/>
      <c r="CA147" s="24">
        <f t="shared" si="29"/>
        <v>1.4084507042253521E-2</v>
      </c>
      <c r="CB147" s="24">
        <f t="shared" si="30"/>
        <v>0.9859154929577465</v>
      </c>
      <c r="CC147" s="24"/>
      <c r="CD147" s="36"/>
      <c r="CE147" s="36"/>
      <c r="CF147" s="36"/>
      <c r="CG147" s="36"/>
      <c r="CH147" s="36"/>
      <c r="CI147" s="36"/>
    </row>
    <row r="148" spans="1:87">
      <c r="A148" s="39"/>
      <c r="B148" s="39"/>
      <c r="C148" s="4" t="s">
        <v>26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19">
        <f t="shared" si="26"/>
        <v>71</v>
      </c>
      <c r="BX148" s="21">
        <f>COUNTIF($D148:$BV148, "34")</f>
        <v>0</v>
      </c>
      <c r="BY148" s="21">
        <f t="shared" si="27"/>
        <v>71</v>
      </c>
      <c r="BZ148" s="22"/>
      <c r="CA148" s="24">
        <f t="shared" si="29"/>
        <v>0</v>
      </c>
      <c r="CB148" s="24">
        <f t="shared" si="30"/>
        <v>1</v>
      </c>
      <c r="CC148" s="24"/>
      <c r="CD148" s="36"/>
      <c r="CE148" s="36"/>
      <c r="CF148" s="36"/>
      <c r="CG148" s="36"/>
      <c r="CH148" s="36"/>
      <c r="CI148" s="36"/>
    </row>
    <row r="149" spans="1:87" ht="25.5" customHeight="1">
      <c r="A149" s="39"/>
      <c r="B149" s="39"/>
      <c r="C149" s="4" t="s">
        <v>27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19">
        <f t="shared" si="26"/>
        <v>71</v>
      </c>
      <c r="BX149" s="21">
        <f>COUNTIF($D149:$BV149, "35")</f>
        <v>0</v>
      </c>
      <c r="BY149" s="21">
        <f t="shared" si="27"/>
        <v>71</v>
      </c>
      <c r="BZ149" s="22"/>
      <c r="CA149" s="24">
        <f t="shared" si="29"/>
        <v>0</v>
      </c>
      <c r="CB149" s="24">
        <f t="shared" si="30"/>
        <v>1</v>
      </c>
      <c r="CC149" s="24"/>
      <c r="CD149" s="36"/>
      <c r="CE149" s="36"/>
      <c r="CF149" s="36"/>
      <c r="CG149" s="36"/>
      <c r="CH149" s="36"/>
      <c r="CI149" s="36"/>
    </row>
    <row r="150" spans="1:87">
      <c r="A150" s="39"/>
      <c r="B150" s="39"/>
      <c r="C150" s="4" t="s">
        <v>28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19">
        <f t="shared" si="26"/>
        <v>71</v>
      </c>
      <c r="BX150" s="21">
        <f>COUNTIF($D150:$BV150, "36")</f>
        <v>0</v>
      </c>
      <c r="BY150" s="21">
        <f t="shared" si="27"/>
        <v>71</v>
      </c>
      <c r="BZ150" s="22"/>
      <c r="CA150" s="24">
        <f t="shared" si="29"/>
        <v>0</v>
      </c>
      <c r="CB150" s="24">
        <f t="shared" si="30"/>
        <v>1</v>
      </c>
      <c r="CC150" s="24"/>
      <c r="CD150" s="36"/>
      <c r="CE150" s="36"/>
      <c r="CF150" s="36"/>
      <c r="CG150" s="36"/>
      <c r="CH150" s="36"/>
      <c r="CI150" s="36"/>
    </row>
    <row r="151" spans="1:87" s="33" customForma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20"/>
      <c r="BX151" s="15"/>
      <c r="BY151" s="15"/>
      <c r="BZ151" s="15"/>
      <c r="CA151" s="32"/>
      <c r="CB151" s="32"/>
      <c r="CC151" s="15"/>
      <c r="CD151" s="15"/>
      <c r="CE151" s="15"/>
      <c r="CF151" s="15"/>
      <c r="CG151" s="15"/>
      <c r="CH151" s="15"/>
      <c r="CI151" s="15"/>
    </row>
    <row r="152" spans="1:87">
      <c r="A152" s="4"/>
      <c r="B152" s="4" t="s">
        <v>220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20"/>
      <c r="BX152" s="22"/>
      <c r="BY152" s="22"/>
      <c r="BZ152" s="22"/>
      <c r="CA152" s="25"/>
      <c r="CB152" s="25"/>
      <c r="CC152" s="25"/>
      <c r="CD152" s="22"/>
      <c r="CE152" s="22"/>
      <c r="CF152" s="22"/>
      <c r="CG152" s="22"/>
      <c r="CH152" s="22"/>
      <c r="CI152" s="22"/>
    </row>
    <row r="153" spans="1:87" ht="25.5">
      <c r="A153" s="4"/>
      <c r="B153" s="4" t="s">
        <v>221</v>
      </c>
      <c r="C153" s="4" t="s">
        <v>222</v>
      </c>
      <c r="D153" s="4"/>
      <c r="E153" s="4"/>
      <c r="F153" s="4"/>
      <c r="G153" s="4"/>
      <c r="H153" s="4"/>
      <c r="I153" s="4"/>
      <c r="J153" s="4">
        <v>1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20"/>
      <c r="BX153" s="22"/>
      <c r="BY153" s="22"/>
      <c r="BZ153" s="22"/>
      <c r="CA153" s="25"/>
      <c r="CB153" s="25"/>
      <c r="CC153" s="25"/>
      <c r="CD153" s="22"/>
      <c r="CE153" s="22"/>
      <c r="CF153" s="22"/>
      <c r="CG153" s="22"/>
      <c r="CH153" s="22"/>
      <c r="CI153" s="22"/>
    </row>
    <row r="154" spans="1:87">
      <c r="A154" s="4"/>
      <c r="B154" s="4"/>
      <c r="C154" s="4" t="s">
        <v>223</v>
      </c>
      <c r="D154" s="4"/>
      <c r="E154" s="4"/>
      <c r="F154" s="4"/>
      <c r="G154" s="4"/>
      <c r="H154" s="4"/>
      <c r="I154" s="4"/>
      <c r="J154" s="4">
        <v>2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20"/>
      <c r="BX154" s="22"/>
      <c r="BY154" s="22"/>
      <c r="BZ154" s="22"/>
      <c r="CA154" s="25"/>
      <c r="CB154" s="25"/>
      <c r="CC154" s="25"/>
      <c r="CD154" s="22"/>
      <c r="CE154" s="22"/>
      <c r="CF154" s="22"/>
      <c r="CG154" s="22"/>
      <c r="CH154" s="22"/>
      <c r="CI154" s="22"/>
    </row>
    <row r="155" spans="1:87">
      <c r="A155" s="4"/>
      <c r="B155" s="13" t="s">
        <v>224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20"/>
      <c r="BX155" s="22"/>
      <c r="BY155" s="22"/>
      <c r="BZ155" s="22"/>
      <c r="CA155" s="25"/>
      <c r="CB155" s="25"/>
      <c r="CC155" s="25"/>
      <c r="CD155" s="22"/>
      <c r="CE155" s="22"/>
      <c r="CF155" s="22"/>
      <c r="CG155" s="22"/>
      <c r="CH155" s="22"/>
      <c r="CI155" s="22"/>
    </row>
    <row r="156" spans="1:87" ht="25.5">
      <c r="A156" s="4"/>
      <c r="B156" s="4" t="s">
        <v>225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20"/>
      <c r="BX156" s="22"/>
      <c r="BY156" s="22"/>
      <c r="BZ156" s="22"/>
      <c r="CA156" s="25"/>
      <c r="CB156" s="25"/>
      <c r="CC156" s="25"/>
      <c r="CD156" s="22"/>
      <c r="CE156" s="22"/>
      <c r="CF156" s="22"/>
      <c r="CG156" s="22"/>
      <c r="CH156" s="22"/>
      <c r="CI156" s="22"/>
    </row>
    <row r="157" spans="1:87">
      <c r="A157" s="4"/>
      <c r="B157" s="4" t="s">
        <v>226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20"/>
      <c r="BX157" s="22"/>
      <c r="BY157" s="22"/>
      <c r="BZ157" s="22"/>
      <c r="CA157" s="25"/>
      <c r="CB157" s="25"/>
      <c r="CC157" s="25"/>
      <c r="CD157" s="22"/>
      <c r="CE157" s="22"/>
      <c r="CF157" s="22"/>
      <c r="CG157" s="22"/>
      <c r="CH157" s="22"/>
      <c r="CI157" s="22"/>
    </row>
    <row r="158" spans="1:87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</row>
    <row r="159" spans="1:87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</row>
    <row r="160" spans="1:87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</row>
    <row r="161" spans="1:7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</row>
    <row r="162" spans="1:7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</row>
    <row r="163" spans="1:7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</row>
    <row r="164" spans="1:7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</row>
    <row r="165" spans="1:7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</row>
    <row r="166" spans="1:7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</row>
    <row r="167" spans="1:7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</row>
    <row r="168" spans="1:7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</row>
    <row r="169" spans="1:7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</row>
    <row r="170" spans="1:7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</row>
    <row r="171" spans="1:7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</row>
    <row r="172" spans="1:7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</row>
    <row r="173" spans="1:7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</row>
    <row r="174" spans="1: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</row>
    <row r="175" spans="1:7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</row>
    <row r="176" spans="1:7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</row>
    <row r="177" spans="1:7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</row>
    <row r="178" spans="1:7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</row>
    <row r="179" spans="1:7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</row>
    <row r="180" spans="1:7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</row>
    <row r="181" spans="1:7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</row>
    <row r="182" spans="1:7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</row>
    <row r="183" spans="1:7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</row>
    <row r="184" spans="1:7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</row>
    <row r="185" spans="1:7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</row>
    <row r="186" spans="1:7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</row>
    <row r="187" spans="1:7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</row>
    <row r="188" spans="1:7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</row>
    <row r="189" spans="1:7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</row>
    <row r="190" spans="1:7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</row>
    <row r="191" spans="1:7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</row>
    <row r="192" spans="1:7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</row>
    <row r="193" spans="1:7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</row>
    <row r="194" spans="1:7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</row>
    <row r="195" spans="1:7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</row>
    <row r="196" spans="1:7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</row>
    <row r="197" spans="1:7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</row>
    <row r="198" spans="1:7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</row>
    <row r="199" spans="1:7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</row>
    <row r="200" spans="1:7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</row>
    <row r="201" spans="1:74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</row>
    <row r="202" spans="1:7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</row>
    <row r="203" spans="1:7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</row>
    <row r="204" spans="1:7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</row>
    <row r="205" spans="1:7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</row>
    <row r="206" spans="1:7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</row>
    <row r="207" spans="1:7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</row>
    <row r="208" spans="1:7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</row>
    <row r="209" spans="1:7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</row>
    <row r="210" spans="1:7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</row>
    <row r="211" spans="1:7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</row>
    <row r="212" spans="1:7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</row>
    <row r="213" spans="1:7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</row>
    <row r="214" spans="1:7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</row>
    <row r="215" spans="1:7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</row>
    <row r="216" spans="1:7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</row>
    <row r="217" spans="1:7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</row>
    <row r="218" spans="1:7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</row>
    <row r="219" spans="1:7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</row>
    <row r="220" spans="1:7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</row>
    <row r="221" spans="1:7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</row>
    <row r="222" spans="1:7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</row>
    <row r="223" spans="1:7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</row>
    <row r="224" spans="1:7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</row>
    <row r="225" spans="1:7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</row>
    <row r="226" spans="1:7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</row>
    <row r="227" spans="1:7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</row>
    <row r="228" spans="1:7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</row>
    <row r="229" spans="1:7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</row>
    <row r="230" spans="1:7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</row>
    <row r="231" spans="1:7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</row>
    <row r="232" spans="1:7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</row>
    <row r="233" spans="1:7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</row>
    <row r="234" spans="1:7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</row>
    <row r="235" spans="1:7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</row>
    <row r="236" spans="1:7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</row>
    <row r="237" spans="1:7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</row>
    <row r="238" spans="1:7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</row>
    <row r="239" spans="1:7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</row>
    <row r="240" spans="1:7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</row>
    <row r="241" spans="1:7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</row>
    <row r="242" spans="1:7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</row>
    <row r="243" spans="1:7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</row>
    <row r="244" spans="1:7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</row>
    <row r="245" spans="1:7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</row>
    <row r="246" spans="1:7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</row>
    <row r="247" spans="1:7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</row>
    <row r="248" spans="1:7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</row>
    <row r="249" spans="1:7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</row>
    <row r="250" spans="1:7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</row>
    <row r="251" spans="1:7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</row>
    <row r="252" spans="1:7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</row>
    <row r="253" spans="1:7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</row>
    <row r="254" spans="1:7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</row>
    <row r="255" spans="1:7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</row>
    <row r="256" spans="1:7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</row>
    <row r="257" spans="1:7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</row>
    <row r="258" spans="1:7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</row>
    <row r="259" spans="1:7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</row>
    <row r="260" spans="1:7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</row>
    <row r="261" spans="1:7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</row>
    <row r="262" spans="1:7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</row>
    <row r="263" spans="1:7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</row>
    <row r="264" spans="1:7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</row>
    <row r="265" spans="1:7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</row>
    <row r="266" spans="1:7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</row>
    <row r="267" spans="1:7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</row>
    <row r="268" spans="1:7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</row>
    <row r="269" spans="1:7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</row>
    <row r="270" spans="1:7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</row>
    <row r="271" spans="1:7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</row>
    <row r="272" spans="1:7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</row>
    <row r="273" spans="1:7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</row>
    <row r="274" spans="1: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</row>
    <row r="275" spans="1:7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</row>
    <row r="276" spans="1:7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</row>
    <row r="277" spans="1:7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</row>
    <row r="278" spans="1:7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</row>
    <row r="279" spans="1:7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</row>
    <row r="280" spans="1:7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</row>
    <row r="281" spans="1:7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</row>
    <row r="282" spans="1:7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</row>
    <row r="283" spans="1:7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</row>
    <row r="284" spans="1:7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</row>
    <row r="285" spans="1:7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</row>
    <row r="286" spans="1:7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</row>
    <row r="287" spans="1:7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</row>
    <row r="288" spans="1:7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</row>
    <row r="289" spans="1:7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</row>
    <row r="290" spans="1:7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</row>
    <row r="291" spans="1:7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</row>
    <row r="292" spans="1:7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</row>
    <row r="293" spans="1:7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</row>
    <row r="294" spans="1:7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</row>
    <row r="295" spans="1:7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</row>
    <row r="296" spans="1:7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</row>
    <row r="297" spans="1:7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</row>
    <row r="298" spans="1:7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</row>
    <row r="299" spans="1:7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</row>
    <row r="300" spans="1:7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</row>
    <row r="301" spans="1:7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</row>
    <row r="302" spans="1:7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</row>
    <row r="303" spans="1:7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</row>
    <row r="304" spans="1:7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</row>
    <row r="305" spans="1:7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</row>
    <row r="306" spans="1:7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</row>
    <row r="307" spans="1:7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</row>
    <row r="308" spans="1:7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</row>
    <row r="309" spans="1:7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</row>
    <row r="310" spans="1:7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</row>
    <row r="311" spans="1:7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</row>
    <row r="312" spans="1:7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</row>
    <row r="313" spans="1:7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</row>
    <row r="314" spans="1:7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</row>
    <row r="315" spans="1:7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</row>
    <row r="316" spans="1:7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</row>
    <row r="317" spans="1:7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</row>
    <row r="318" spans="1:7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</row>
    <row r="319" spans="1:7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</row>
    <row r="320" spans="1:7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</row>
    <row r="321" spans="1:7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</row>
    <row r="322" spans="1:7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</row>
    <row r="323" spans="1:7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</row>
    <row r="324" spans="1:7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</row>
    <row r="325" spans="1:7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</row>
    <row r="326" spans="1:7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</row>
    <row r="327" spans="1:7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</row>
    <row r="328" spans="1:7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</row>
    <row r="329" spans="1:7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</row>
    <row r="330" spans="1:7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</row>
    <row r="331" spans="1:7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</row>
    <row r="332" spans="1:7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</row>
    <row r="333" spans="1:7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</row>
    <row r="334" spans="1:7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</row>
    <row r="335" spans="1:7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</row>
    <row r="336" spans="1:7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</row>
    <row r="337" spans="1:7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</row>
    <row r="338" spans="1:7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</row>
    <row r="339" spans="1:7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</row>
    <row r="340" spans="1:7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</row>
    <row r="341" spans="1:7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</row>
    <row r="342" spans="1:7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</row>
    <row r="343" spans="1:7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</row>
    <row r="344" spans="1:7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</row>
    <row r="345" spans="1:7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</row>
    <row r="346" spans="1:7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</row>
    <row r="347" spans="1:7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</row>
    <row r="348" spans="1:7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</row>
    <row r="349" spans="1:7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</row>
    <row r="350" spans="1:7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</row>
    <row r="351" spans="1:7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</row>
    <row r="352" spans="1:7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</row>
    <row r="353" spans="1:7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</row>
    <row r="354" spans="1:7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</row>
    <row r="355" spans="1:7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</row>
    <row r="356" spans="1:7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</row>
    <row r="357" spans="1:7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</row>
    <row r="358" spans="1:7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</row>
    <row r="359" spans="1:7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</row>
    <row r="360" spans="1:7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</row>
    <row r="361" spans="1:7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</row>
    <row r="362" spans="1:7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</row>
    <row r="363" spans="1:7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</row>
    <row r="364" spans="1:7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</row>
    <row r="365" spans="1:7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</row>
    <row r="366" spans="1:7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</row>
    <row r="367" spans="1:7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</row>
    <row r="368" spans="1:7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</row>
    <row r="369" spans="1:7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</row>
    <row r="370" spans="1:7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</row>
    <row r="371" spans="1:7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</row>
    <row r="372" spans="1:7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</row>
    <row r="373" spans="1:7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</row>
    <row r="374" spans="1: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</row>
    <row r="375" spans="1:7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</row>
    <row r="376" spans="1:7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</row>
    <row r="377" spans="1:7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</row>
    <row r="378" spans="1:7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</row>
    <row r="379" spans="1:7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</row>
    <row r="380" spans="1:7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</row>
    <row r="381" spans="1:7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</row>
    <row r="382" spans="1:7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</row>
    <row r="383" spans="1:7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</row>
    <row r="384" spans="1:7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</row>
    <row r="385" spans="1:7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</row>
    <row r="386" spans="1:7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</row>
    <row r="387" spans="1:7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</row>
    <row r="388" spans="1:7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</row>
    <row r="389" spans="1:7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</row>
    <row r="390" spans="1:7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</row>
    <row r="391" spans="1:7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</row>
    <row r="392" spans="1:7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</row>
    <row r="393" spans="1:7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</row>
    <row r="394" spans="1:7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</row>
    <row r="395" spans="1:7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</row>
    <row r="396" spans="1:7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</row>
    <row r="397" spans="1:7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</row>
    <row r="398" spans="1:7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</row>
    <row r="399" spans="1:7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</row>
    <row r="400" spans="1:7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</row>
    <row r="401" spans="1:7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</row>
    <row r="402" spans="1:7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</row>
    <row r="403" spans="1:7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</row>
    <row r="404" spans="1:7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</row>
    <row r="405" spans="1:7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</row>
    <row r="406" spans="1:7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</row>
    <row r="407" spans="1:7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</row>
    <row r="408" spans="1:7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</row>
    <row r="409" spans="1:7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</row>
    <row r="410" spans="1:7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</row>
    <row r="411" spans="1:7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</row>
    <row r="412" spans="1:7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</row>
    <row r="413" spans="1:7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</row>
    <row r="414" spans="1:7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</row>
    <row r="415" spans="1:7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</row>
    <row r="416" spans="1:7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</row>
    <row r="417" spans="1:7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</row>
    <row r="418" spans="1:7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</row>
    <row r="419" spans="1:7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</row>
    <row r="420" spans="1:7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</row>
    <row r="421" spans="1:7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</row>
    <row r="422" spans="1:7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</row>
    <row r="423" spans="1:7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</row>
    <row r="424" spans="1:7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</row>
    <row r="425" spans="1:7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</row>
    <row r="426" spans="1:7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</row>
    <row r="427" spans="1:7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</row>
    <row r="428" spans="1:7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</row>
    <row r="429" spans="1:7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</row>
    <row r="430" spans="1:7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</row>
    <row r="431" spans="1:7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</row>
    <row r="432" spans="1:7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</row>
    <row r="433" spans="1:7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</row>
    <row r="434" spans="1:7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</row>
    <row r="435" spans="1:7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</row>
    <row r="436" spans="1:7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</row>
    <row r="437" spans="1:7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</row>
    <row r="438" spans="1:7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</row>
    <row r="439" spans="1:7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</row>
    <row r="440" spans="1:7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</row>
    <row r="441" spans="1:7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</row>
    <row r="442" spans="1:7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</row>
    <row r="443" spans="1:7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</row>
    <row r="444" spans="1:7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</row>
    <row r="445" spans="1:7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</row>
    <row r="446" spans="1:7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</row>
    <row r="447" spans="1:7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</row>
    <row r="448" spans="1:7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</row>
    <row r="449" spans="1:7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</row>
    <row r="450" spans="1:7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</row>
    <row r="451" spans="1:7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</row>
    <row r="452" spans="1:7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</row>
    <row r="453" spans="1:7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</row>
    <row r="454" spans="1:7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</row>
    <row r="455" spans="1:7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</row>
    <row r="456" spans="1:7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</row>
    <row r="457" spans="1:7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</row>
    <row r="458" spans="1:7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</row>
    <row r="459" spans="1:7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</row>
    <row r="460" spans="1:7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</row>
    <row r="461" spans="1:7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</row>
    <row r="462" spans="1:7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</row>
    <row r="463" spans="1:7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</row>
    <row r="464" spans="1:7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</row>
    <row r="465" spans="1:7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</row>
    <row r="466" spans="1:7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</row>
    <row r="467" spans="1:7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</row>
    <row r="468" spans="1:7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</row>
    <row r="469" spans="1:7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</row>
    <row r="470" spans="1:7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</row>
    <row r="471" spans="1:7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</row>
    <row r="472" spans="1:7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</row>
    <row r="473" spans="1:7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</row>
    <row r="474" spans="1: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</row>
    <row r="475" spans="1:7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</row>
    <row r="476" spans="1:7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</row>
    <row r="477" spans="1:7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</row>
    <row r="478" spans="1:7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</row>
    <row r="479" spans="1:7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</row>
    <row r="480" spans="1:7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</row>
    <row r="481" spans="1:7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</row>
    <row r="482" spans="1:7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</row>
    <row r="483" spans="1:7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</row>
    <row r="484" spans="1:7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</row>
    <row r="485" spans="1:7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</row>
    <row r="486" spans="1:7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</row>
    <row r="487" spans="1:7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</row>
    <row r="488" spans="1:7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</row>
    <row r="489" spans="1:7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</row>
    <row r="490" spans="1:7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</row>
    <row r="491" spans="1:7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</row>
    <row r="492" spans="1:7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</row>
    <row r="493" spans="1:7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</row>
    <row r="494" spans="1:7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</row>
    <row r="495" spans="1:7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</row>
    <row r="496" spans="1:7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</row>
    <row r="497" spans="1:7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</row>
    <row r="498" spans="1:7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</row>
    <row r="499" spans="1:7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</row>
    <row r="500" spans="1:7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</row>
    <row r="501" spans="1:7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</row>
    <row r="502" spans="1:7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</row>
    <row r="503" spans="1:7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</row>
    <row r="504" spans="1:7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</row>
    <row r="505" spans="1:7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</row>
    <row r="506" spans="1:7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</row>
    <row r="507" spans="1:7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</row>
    <row r="508" spans="1:7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</row>
    <row r="509" spans="1:7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</row>
    <row r="510" spans="1:7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</row>
    <row r="511" spans="1:7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</row>
    <row r="512" spans="1:7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</row>
    <row r="513" spans="1:7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</row>
    <row r="514" spans="1:7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</row>
    <row r="515" spans="1:7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</row>
    <row r="516" spans="1:7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</row>
    <row r="517" spans="1:7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</row>
    <row r="518" spans="1:7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</row>
    <row r="519" spans="1:7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</row>
    <row r="520" spans="1:7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</row>
    <row r="521" spans="1:7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</row>
    <row r="522" spans="1:7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</row>
    <row r="523" spans="1:7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</row>
    <row r="524" spans="1:7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</row>
    <row r="525" spans="1:7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</row>
    <row r="526" spans="1:7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</row>
    <row r="527" spans="1:7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</row>
    <row r="528" spans="1:7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</row>
    <row r="529" spans="1:7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</row>
    <row r="530" spans="1:7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</row>
    <row r="531" spans="1:7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</row>
    <row r="532" spans="1:7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</row>
    <row r="533" spans="1:7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</row>
    <row r="534" spans="1:7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</row>
    <row r="535" spans="1:7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</row>
    <row r="536" spans="1:7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</row>
    <row r="537" spans="1:7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</row>
    <row r="538" spans="1:7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</row>
    <row r="539" spans="1:7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</row>
    <row r="540" spans="1:7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</row>
    <row r="541" spans="1:7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</row>
    <row r="542" spans="1:7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</row>
    <row r="543" spans="1:7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</row>
    <row r="544" spans="1:7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</row>
    <row r="545" spans="1:7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</row>
    <row r="546" spans="1:7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</row>
    <row r="547" spans="1:7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</row>
    <row r="548" spans="1:7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</row>
    <row r="549" spans="1:7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</row>
    <row r="550" spans="1:7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</row>
    <row r="551" spans="1:7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</row>
    <row r="552" spans="1:7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</row>
    <row r="553" spans="1:7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</row>
    <row r="554" spans="1:7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</row>
    <row r="555" spans="1:7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</row>
    <row r="556" spans="1:7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</row>
    <row r="557" spans="1:7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</row>
    <row r="558" spans="1:7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</row>
    <row r="559" spans="1:7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</row>
    <row r="560" spans="1:7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</row>
    <row r="561" spans="1:7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</row>
    <row r="562" spans="1:7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</row>
    <row r="563" spans="1:7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</row>
    <row r="564" spans="1:7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</row>
    <row r="565" spans="1:7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</row>
    <row r="566" spans="1:7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</row>
    <row r="567" spans="1:7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</row>
    <row r="568" spans="1:7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</row>
    <row r="569" spans="1:7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</row>
    <row r="570" spans="1:7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</row>
    <row r="571" spans="1:7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</row>
    <row r="572" spans="1:7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</row>
    <row r="573" spans="1:7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</row>
    <row r="574" spans="1: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</row>
    <row r="575" spans="1:7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</row>
    <row r="576" spans="1:7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</row>
    <row r="577" spans="1:7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</row>
    <row r="578" spans="1:7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</row>
    <row r="579" spans="1:7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</row>
    <row r="580" spans="1:7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</row>
    <row r="581" spans="1:7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</row>
    <row r="582" spans="1:7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</row>
    <row r="583" spans="1:7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</row>
    <row r="584" spans="1:7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</row>
    <row r="585" spans="1:7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</row>
    <row r="586" spans="1:7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</row>
    <row r="587" spans="1:7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</row>
    <row r="588" spans="1:7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</row>
    <row r="589" spans="1:7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</row>
    <row r="590" spans="1:7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</row>
    <row r="591" spans="1:7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</row>
    <row r="592" spans="1:7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</row>
    <row r="593" spans="1:7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</row>
    <row r="594" spans="1:7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</row>
    <row r="595" spans="1:7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</row>
    <row r="596" spans="1:7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</row>
    <row r="597" spans="1:7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</row>
    <row r="598" spans="1:7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</row>
    <row r="599" spans="1:7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</row>
    <row r="600" spans="1:7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</row>
    <row r="601" spans="1:7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</row>
    <row r="602" spans="1:7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</row>
    <row r="603" spans="1:7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</row>
    <row r="604" spans="1:7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</row>
    <row r="605" spans="1:7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</row>
    <row r="606" spans="1:7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</row>
    <row r="607" spans="1:7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</row>
    <row r="608" spans="1:7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</row>
    <row r="609" spans="1:7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</row>
    <row r="610" spans="1:7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</row>
    <row r="611" spans="1:7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</row>
    <row r="612" spans="1:7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</row>
    <row r="613" spans="1:7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</row>
    <row r="614" spans="1:7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</row>
    <row r="615" spans="1:7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</row>
    <row r="616" spans="1:7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</row>
    <row r="617" spans="1:7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</row>
    <row r="618" spans="1:7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</row>
    <row r="619" spans="1:7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</row>
    <row r="620" spans="1:7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</row>
    <row r="621" spans="1:7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</row>
    <row r="622" spans="1:7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</row>
    <row r="623" spans="1:7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</row>
    <row r="624" spans="1:7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</row>
    <row r="625" spans="1:7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</row>
    <row r="626" spans="1:7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</row>
    <row r="627" spans="1:7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</row>
    <row r="628" spans="1:7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</row>
    <row r="629" spans="1:7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</row>
    <row r="630" spans="1:7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</row>
    <row r="631" spans="1:7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</row>
    <row r="632" spans="1:7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</row>
    <row r="633" spans="1:7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</row>
    <row r="634" spans="1:7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</row>
    <row r="635" spans="1:7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</row>
    <row r="636" spans="1:7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</row>
    <row r="637" spans="1:7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</row>
    <row r="638" spans="1:7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</row>
    <row r="639" spans="1:7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</row>
    <row r="640" spans="1:7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</row>
    <row r="641" spans="1:7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</row>
    <row r="642" spans="1:7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</row>
    <row r="643" spans="1:7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</row>
    <row r="644" spans="1:7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</row>
    <row r="645" spans="1:7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</row>
    <row r="646" spans="1:7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</row>
    <row r="647" spans="1:7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</row>
    <row r="648" spans="1:7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</row>
    <row r="649" spans="1:7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</row>
    <row r="650" spans="1:7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</row>
    <row r="651" spans="1:7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</row>
    <row r="652" spans="1:7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</row>
    <row r="653" spans="1:7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</row>
    <row r="654" spans="1:7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</row>
    <row r="655" spans="1:7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</row>
    <row r="656" spans="1:7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</row>
    <row r="657" spans="1:7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</row>
    <row r="658" spans="1:7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</row>
    <row r="659" spans="1:7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</row>
    <row r="660" spans="1:7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</row>
    <row r="661" spans="1:7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</row>
    <row r="662" spans="1:7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</row>
    <row r="663" spans="1:7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</row>
    <row r="664" spans="1:7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</row>
    <row r="665" spans="1:7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</row>
    <row r="666" spans="1:7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</row>
    <row r="667" spans="1:7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</row>
    <row r="668" spans="1:7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</row>
    <row r="669" spans="1:7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</row>
    <row r="670" spans="1:7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</row>
    <row r="671" spans="1:7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</row>
    <row r="672" spans="1:7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</row>
    <row r="673" spans="1:7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</row>
    <row r="674" spans="1: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</row>
    <row r="675" spans="1:7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</row>
    <row r="676" spans="1:7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</row>
    <row r="677" spans="1:7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</row>
    <row r="678" spans="1:7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</row>
    <row r="679" spans="1:7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</row>
    <row r="680" spans="1:7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</row>
    <row r="681" spans="1:7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</row>
    <row r="682" spans="1:7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</row>
    <row r="683" spans="1:7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</row>
    <row r="684" spans="1:7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</row>
    <row r="685" spans="1:7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</row>
    <row r="686" spans="1:7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</row>
    <row r="687" spans="1:7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</row>
    <row r="688" spans="1:7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</row>
    <row r="689" spans="1:7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</row>
    <row r="690" spans="1:7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</row>
    <row r="691" spans="1:7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</row>
    <row r="692" spans="1:7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</row>
    <row r="693" spans="1:7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</row>
    <row r="694" spans="1:7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</row>
    <row r="695" spans="1:7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</row>
    <row r="696" spans="1:7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</row>
    <row r="697" spans="1:7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</row>
    <row r="698" spans="1:7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</row>
    <row r="699" spans="1:7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</row>
    <row r="700" spans="1:7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</row>
    <row r="701" spans="1:7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</row>
    <row r="702" spans="1:7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</row>
    <row r="703" spans="1:7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</row>
    <row r="704" spans="1:7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</row>
    <row r="705" spans="1:7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</row>
    <row r="706" spans="1:7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</row>
    <row r="707" spans="1:7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</row>
    <row r="708" spans="1:7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</row>
    <row r="709" spans="1:7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</row>
    <row r="710" spans="1:7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</row>
    <row r="711" spans="1:7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</row>
    <row r="712" spans="1:7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</row>
    <row r="713" spans="1:7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</row>
    <row r="714" spans="1:7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</row>
    <row r="715" spans="1:7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</row>
    <row r="716" spans="1:7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</row>
    <row r="717" spans="1:7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</row>
    <row r="718" spans="1:7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</row>
    <row r="719" spans="1:7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</row>
    <row r="720" spans="1:7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</row>
    <row r="721" spans="1:7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</row>
    <row r="722" spans="1:7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</row>
    <row r="723" spans="1:7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</row>
    <row r="724" spans="1:7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</row>
    <row r="725" spans="1:7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</row>
    <row r="726" spans="1:7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</row>
    <row r="727" spans="1:7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</row>
    <row r="728" spans="1:7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</row>
    <row r="729" spans="1:7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</row>
    <row r="730" spans="1:7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</row>
    <row r="731" spans="1:7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</row>
    <row r="732" spans="1:7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</row>
    <row r="733" spans="1:7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</row>
    <row r="734" spans="1:7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</row>
    <row r="735" spans="1:7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</row>
    <row r="736" spans="1:7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</row>
    <row r="737" spans="1:7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</row>
    <row r="738" spans="1:7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</row>
    <row r="739" spans="1:7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</row>
    <row r="740" spans="1:7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</row>
    <row r="741" spans="1:7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</row>
    <row r="742" spans="1:7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</row>
    <row r="743" spans="1:7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</row>
    <row r="744" spans="1:7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</row>
    <row r="745" spans="1:7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</row>
    <row r="746" spans="1:7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</row>
    <row r="747" spans="1:7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</row>
    <row r="748" spans="1:7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</row>
    <row r="749" spans="1:7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</row>
    <row r="750" spans="1:7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</row>
    <row r="751" spans="1:7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</row>
    <row r="752" spans="1:7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</row>
    <row r="753" spans="1:7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</row>
    <row r="754" spans="1:7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</row>
    <row r="755" spans="1:7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</row>
    <row r="756" spans="1:7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</row>
    <row r="757" spans="1:7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</row>
    <row r="758" spans="1:7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</row>
    <row r="759" spans="1:7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</row>
    <row r="760" spans="1:7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</row>
    <row r="761" spans="1:7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</row>
    <row r="762" spans="1:7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</row>
    <row r="763" spans="1:7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</row>
    <row r="764" spans="1:7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</row>
    <row r="765" spans="1:7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</row>
    <row r="766" spans="1:7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</row>
    <row r="767" spans="1:7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</row>
    <row r="768" spans="1:7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</row>
    <row r="769" spans="1:7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</row>
    <row r="770" spans="1:7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</row>
    <row r="771" spans="1:7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</row>
    <row r="772" spans="1:7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</row>
    <row r="773" spans="1:7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</row>
    <row r="774" spans="1: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</row>
    <row r="775" spans="1:7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</row>
    <row r="776" spans="1:7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</row>
    <row r="777" spans="1:7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</row>
    <row r="778" spans="1:7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</row>
    <row r="779" spans="1:7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</row>
    <row r="780" spans="1:7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</row>
    <row r="781" spans="1:7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</row>
    <row r="782" spans="1:7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</row>
    <row r="783" spans="1:7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</row>
    <row r="784" spans="1:7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</row>
    <row r="785" spans="1:7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</row>
    <row r="786" spans="1:7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</row>
    <row r="787" spans="1:7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</row>
    <row r="788" spans="1:7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</row>
    <row r="789" spans="1:7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</row>
    <row r="790" spans="1:7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</row>
    <row r="791" spans="1:7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</row>
    <row r="792" spans="1:7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</row>
    <row r="793" spans="1:7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</row>
    <row r="794" spans="1:7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</row>
    <row r="795" spans="1:7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</row>
    <row r="796" spans="1:7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</row>
    <row r="797" spans="1:7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</row>
    <row r="798" spans="1:7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</row>
    <row r="799" spans="1:7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</row>
    <row r="800" spans="1:7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</row>
    <row r="801" spans="1:7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</row>
    <row r="802" spans="1:7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</row>
    <row r="803" spans="1:7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</row>
    <row r="804" spans="1:7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</row>
    <row r="805" spans="1:7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</row>
    <row r="806" spans="1:7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</row>
    <row r="807" spans="1:7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</row>
    <row r="808" spans="1:7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</row>
    <row r="809" spans="1:7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</row>
    <row r="810" spans="1:7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</row>
    <row r="811" spans="1:7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</row>
    <row r="812" spans="1:7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</row>
    <row r="813" spans="1:7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</row>
    <row r="814" spans="1:7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</row>
    <row r="815" spans="1:7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</row>
    <row r="816" spans="1:7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</row>
    <row r="817" spans="1:7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</row>
    <row r="818" spans="1:7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</row>
    <row r="819" spans="1:7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</row>
    <row r="820" spans="1:7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</row>
    <row r="821" spans="1:7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</row>
    <row r="822" spans="1:7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</row>
    <row r="823" spans="1:7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</row>
    <row r="824" spans="1:7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</row>
    <row r="825" spans="1:7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</row>
    <row r="826" spans="1:7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</row>
    <row r="827" spans="1:7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</row>
    <row r="828" spans="1:7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</row>
    <row r="829" spans="1:7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</row>
    <row r="830" spans="1:7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</row>
    <row r="831" spans="1:7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</row>
    <row r="832" spans="1:7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</row>
    <row r="833" spans="1:7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</row>
    <row r="834" spans="1:7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</row>
    <row r="835" spans="1:7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</row>
    <row r="836" spans="1:7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</row>
    <row r="837" spans="1:7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</row>
    <row r="838" spans="1:7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</row>
    <row r="839" spans="1:7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</row>
    <row r="840" spans="1:7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</row>
    <row r="841" spans="1:7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</row>
    <row r="842" spans="1:7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</row>
    <row r="843" spans="1:7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</row>
    <row r="844" spans="1:7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</row>
    <row r="845" spans="1:7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</row>
    <row r="846" spans="1:7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</row>
    <row r="847" spans="1:7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</row>
    <row r="848" spans="1:7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</row>
    <row r="849" spans="1:7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</row>
    <row r="850" spans="1:7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</row>
    <row r="851" spans="1:7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</row>
    <row r="852" spans="1:7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</row>
    <row r="853" spans="1:7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</row>
    <row r="854" spans="1:7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</row>
    <row r="855" spans="1:7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</row>
    <row r="856" spans="1:7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</row>
    <row r="857" spans="1:7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</row>
    <row r="858" spans="1:7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</row>
    <row r="859" spans="1:7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</row>
    <row r="860" spans="1:7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</row>
    <row r="861" spans="1:7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</row>
    <row r="862" spans="1:7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</row>
    <row r="863" spans="1:7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</row>
    <row r="864" spans="1:7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</row>
    <row r="865" spans="1:7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</row>
    <row r="866" spans="1:7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</row>
    <row r="867" spans="1:7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</row>
    <row r="868" spans="1:7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</row>
    <row r="869" spans="1:7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</row>
    <row r="870" spans="1:7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</row>
    <row r="871" spans="1:7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</row>
    <row r="872" spans="1:7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</row>
    <row r="873" spans="1:7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</row>
    <row r="874" spans="1: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</row>
    <row r="875" spans="1:7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</row>
    <row r="876" spans="1:7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</row>
    <row r="877" spans="1:7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</row>
    <row r="878" spans="1:7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</row>
    <row r="879" spans="1:7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</row>
    <row r="880" spans="1:7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</row>
    <row r="881" spans="1:7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</row>
    <row r="882" spans="1:7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</row>
    <row r="883" spans="1:7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</row>
    <row r="884" spans="1:7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</row>
    <row r="885" spans="1:74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</row>
    <row r="886" spans="1:74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</row>
    <row r="887" spans="1:74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</row>
    <row r="888" spans="1:74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</row>
    <row r="889" spans="1:74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</row>
    <row r="890" spans="1:74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</row>
    <row r="891" spans="1:74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</row>
    <row r="892" spans="1:74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</row>
    <row r="893" spans="1:74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</row>
    <row r="894" spans="1:7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</row>
    <row r="895" spans="1:74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</row>
    <row r="896" spans="1:74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</row>
    <row r="897" spans="1:74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</row>
    <row r="898" spans="1:74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</row>
    <row r="899" spans="1:74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</row>
    <row r="900" spans="1:74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</row>
    <row r="901" spans="1:74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</row>
    <row r="902" spans="1:74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</row>
    <row r="903" spans="1:74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</row>
    <row r="904" spans="1:7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</row>
    <row r="905" spans="1:74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</row>
    <row r="906" spans="1:74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</row>
    <row r="907" spans="1:74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</row>
    <row r="908" spans="1:74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</row>
    <row r="909" spans="1:74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</row>
    <row r="910" spans="1:74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</row>
    <row r="911" spans="1:74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</row>
    <row r="912" spans="1:74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</row>
    <row r="913" spans="1:74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</row>
    <row r="914" spans="1:7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</row>
    <row r="915" spans="1:74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</row>
    <row r="916" spans="1:74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</row>
    <row r="917" spans="1:74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</row>
    <row r="918" spans="1:74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</row>
    <row r="919" spans="1:74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</row>
    <row r="920" spans="1:74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</row>
    <row r="921" spans="1:74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</row>
    <row r="922" spans="1:74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</row>
    <row r="923" spans="1:74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</row>
    <row r="924" spans="1:7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</row>
    <row r="925" spans="1:74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</row>
    <row r="926" spans="1:74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</row>
    <row r="927" spans="1:74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</row>
    <row r="928" spans="1:74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</row>
    <row r="929" spans="1:74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</row>
    <row r="930" spans="1:74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</row>
    <row r="931" spans="1:74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</row>
    <row r="932" spans="1:74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</row>
    <row r="933" spans="1:74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</row>
    <row r="934" spans="1:7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</row>
    <row r="935" spans="1:74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</row>
    <row r="936" spans="1:74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</row>
    <row r="937" spans="1:74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</row>
    <row r="938" spans="1:74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</row>
    <row r="939" spans="1:74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</row>
    <row r="940" spans="1:74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</row>
    <row r="941" spans="1:74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</row>
    <row r="942" spans="1:74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</row>
    <row r="943" spans="1:74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</row>
    <row r="944" spans="1:7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</row>
    <row r="945" spans="1:74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</row>
    <row r="946" spans="1:74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</row>
    <row r="947" spans="1:74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</row>
    <row r="948" spans="1:74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</row>
    <row r="949" spans="1:74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</row>
    <row r="950" spans="1:74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</row>
    <row r="951" spans="1:7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</row>
    <row r="952" spans="1:7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</row>
    <row r="953" spans="1:74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</row>
    <row r="954" spans="1:7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</row>
    <row r="955" spans="1:7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</row>
    <row r="956" spans="1:74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</row>
    <row r="957" spans="1:74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</row>
    <row r="958" spans="1:74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</row>
    <row r="959" spans="1:74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</row>
    <row r="960" spans="1:74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</row>
    <row r="961" spans="1:74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</row>
    <row r="962" spans="1:74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</row>
    <row r="963" spans="1:74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</row>
    <row r="964" spans="1:7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</row>
    <row r="965" spans="1:74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</row>
    <row r="966" spans="1:74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</row>
    <row r="967" spans="1:74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</row>
    <row r="968" spans="1:74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</row>
    <row r="969" spans="1:74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</row>
    <row r="970" spans="1:74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</row>
    <row r="971" spans="1:74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</row>
    <row r="972" spans="1:7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</row>
    <row r="973" spans="1:7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</row>
    <row r="974" spans="1: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</row>
    <row r="975" spans="1:74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</row>
    <row r="976" spans="1:74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</row>
    <row r="977" spans="1:74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</row>
    <row r="978" spans="1:74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</row>
    <row r="979" spans="1:74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</row>
    <row r="980" spans="1:74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</row>
    <row r="981" spans="1:74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</row>
    <row r="982" spans="1:74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</row>
    <row r="983" spans="1:74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</row>
    <row r="984" spans="1:7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</row>
    <row r="985" spans="1:74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</row>
    <row r="986" spans="1:74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</row>
    <row r="987" spans="1:74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</row>
    <row r="988" spans="1:74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</row>
    <row r="989" spans="1:74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</row>
    <row r="990" spans="1:74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</row>
    <row r="991" spans="1:74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</row>
    <row r="992" spans="1:74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</row>
    <row r="993" spans="1:74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</row>
    <row r="994" spans="1:7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</row>
    <row r="995" spans="1:74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</row>
    <row r="996" spans="1:74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</row>
    <row r="997" spans="1:74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</row>
    <row r="998" spans="1:74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</row>
    <row r="999" spans="1:74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</row>
    <row r="1000" spans="1:74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</row>
    <row r="1001" spans="1:74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</row>
    <row r="1002" spans="1:74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</row>
    <row r="1003" spans="1:74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</row>
    <row r="1004" spans="1:7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</row>
    <row r="1005" spans="1:74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</row>
    <row r="1006" spans="1:74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</row>
    <row r="1007" spans="1:74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</row>
    <row r="1008" spans="1:74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</row>
    <row r="1009" spans="1:74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</row>
    <row r="1010" spans="1:74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</row>
    <row r="1011" spans="1:74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</row>
    <row r="1012" spans="1:74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</row>
    <row r="1013" spans="1:74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</row>
    <row r="1014" spans="1:7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</row>
    <row r="1015" spans="1:74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</row>
    <row r="1016" spans="1:74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</row>
    <row r="1017" spans="1:74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</row>
    <row r="1018" spans="1:74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</row>
    <row r="1019" spans="1:74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</row>
    <row r="1020" spans="1:74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</row>
    <row r="1021" spans="1:74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</row>
    <row r="1022" spans="1:74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</row>
    <row r="1023" spans="1:74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</row>
    <row r="1024" spans="1:74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</row>
    <row r="1025" spans="1:74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</row>
    <row r="1026" spans="1:74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</row>
    <row r="1027" spans="1:74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</row>
    <row r="1028" spans="1:74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</row>
    <row r="1029" spans="1:74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</row>
    <row r="1030" spans="1:74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</row>
    <row r="1031" spans="1:74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</row>
    <row r="1032" spans="1:74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</row>
    <row r="1033" spans="1:74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</row>
    <row r="1034" spans="1:74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</row>
    <row r="1035" spans="1:74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</row>
    <row r="1036" spans="1:74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</row>
    <row r="1037" spans="1:74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</row>
    <row r="1038" spans="1:74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</row>
    <row r="1039" spans="1:74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</row>
    <row r="1040" spans="1:74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</row>
    <row r="1041" spans="1:74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</row>
    <row r="1042" spans="1:74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</row>
    <row r="1043" spans="1:74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</row>
    <row r="1044" spans="1:74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</row>
    <row r="1045" spans="1:74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</row>
    <row r="1046" spans="1:74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</row>
    <row r="1047" spans="1:74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</row>
    <row r="1048" spans="1:74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</row>
    <row r="1049" spans="1:74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</row>
    <row r="1050" spans="1:74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</row>
    <row r="1051" spans="1:74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</row>
    <row r="1052" spans="1:74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</row>
    <row r="1053" spans="1:74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</row>
    <row r="1054" spans="1:74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</row>
    <row r="1055" spans="1:74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</row>
    <row r="1056" spans="1:74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</row>
    <row r="1057" spans="1:74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</row>
    <row r="1058" spans="1:74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</row>
    <row r="1059" spans="1:74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</row>
    <row r="1060" spans="1:74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</row>
    <row r="1061" spans="1:74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</row>
    <row r="1062" spans="1:74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</row>
    <row r="1063" spans="1:74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</row>
    <row r="1064" spans="1:74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</row>
    <row r="1065" spans="1:74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</row>
    <row r="1066" spans="1:74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</row>
    <row r="1067" spans="1:74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</row>
    <row r="1068" spans="1:74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</row>
    <row r="1069" spans="1:74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</row>
    <row r="1070" spans="1:74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</row>
    <row r="1071" spans="1:74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</row>
    <row r="1072" spans="1:74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</row>
    <row r="1073" spans="1:74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</row>
    <row r="1074" spans="1:74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</row>
    <row r="1075" spans="1:74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</row>
    <row r="1076" spans="1:74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</row>
    <row r="1077" spans="1:74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</row>
    <row r="1078" spans="1:74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</row>
    <row r="1079" spans="1:74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</row>
    <row r="1080" spans="1:74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</row>
    <row r="1081" spans="1:74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</row>
    <row r="1082" spans="1:74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</row>
  </sheetData>
  <mergeCells count="44">
    <mergeCell ref="CI60:CI114"/>
    <mergeCell ref="CD115:CD150"/>
    <mergeCell ref="CE115:CE150"/>
    <mergeCell ref="CF115:CF150"/>
    <mergeCell ref="CG115:CG150"/>
    <mergeCell ref="CH115:CH150"/>
    <mergeCell ref="CI115:CI150"/>
    <mergeCell ref="CD60:CD114"/>
    <mergeCell ref="CE60:CE114"/>
    <mergeCell ref="CF60:CF114"/>
    <mergeCell ref="CG60:CG114"/>
    <mergeCell ref="CH60:CH114"/>
    <mergeCell ref="D1:I1"/>
    <mergeCell ref="B9:B15"/>
    <mergeCell ref="A9:A15"/>
    <mergeCell ref="A16:A22"/>
    <mergeCell ref="B16:B22"/>
    <mergeCell ref="B60:B114"/>
    <mergeCell ref="B23:B59"/>
    <mergeCell ref="A23:A59"/>
    <mergeCell ref="A60:A114"/>
    <mergeCell ref="A115:A150"/>
    <mergeCell ref="B115:B150"/>
    <mergeCell ref="CE9:CE15"/>
    <mergeCell ref="CF9:CF15"/>
    <mergeCell ref="CG9:CG15"/>
    <mergeCell ref="CH9:CH15"/>
    <mergeCell ref="CI9:CI15"/>
    <mergeCell ref="BX1:BZ2"/>
    <mergeCell ref="CA1:CC2"/>
    <mergeCell ref="CH23:CH59"/>
    <mergeCell ref="CI23:CI59"/>
    <mergeCell ref="CD16:CD22"/>
    <mergeCell ref="CD23:CD59"/>
    <mergeCell ref="CE23:CE59"/>
    <mergeCell ref="CF23:CF59"/>
    <mergeCell ref="CG23:CG59"/>
    <mergeCell ref="CE16:CE22"/>
    <mergeCell ref="CF16:CF22"/>
    <mergeCell ref="CG16:CG22"/>
    <mergeCell ref="CH16:CH22"/>
    <mergeCell ref="CI16:CI22"/>
    <mergeCell ref="CD1:CI1"/>
    <mergeCell ref="CD9:CD15"/>
  </mergeCells>
  <pageMargins left="0.7" right="0.7" top="0.75" bottom="0.75" header="0.3" footer="0.3"/>
  <pageSetup scale="92" orientation="landscape" r:id="rId1"/>
  <colBreaks count="1" manualBreakCount="1">
    <brk id="81" max="1048575" man="1"/>
  </colBreaks>
  <ignoredErrors>
    <ignoredError sqref="BW2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324" sqref="W324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Probation</vt:lpstr>
      <vt:lpstr>Probation-Graphs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Adam</cp:lastModifiedBy>
  <cp:lastPrinted>2018-03-30T11:03:11Z</cp:lastPrinted>
  <dcterms:created xsi:type="dcterms:W3CDTF">2018-07-15T16:15:21Z</dcterms:created>
  <dcterms:modified xsi:type="dcterms:W3CDTF">2018-07-15T16:15:21Z</dcterms:modified>
</cp:coreProperties>
</file>