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6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Default Extension="xml" ContentType="application/xml"/>
  <Override PartName="/xl/charts/colors9.xml" ContentType="application/vnd.ms-office.chartcolorstyle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7.xml" ContentType="application/vnd.ms-office.chartstyle+xml"/>
  <Override PartName="/xl/charts/style19.xml" ContentType="application/vnd.ms-office.chartstyle+xml"/>
  <Override PartName="/xl/charts/colors18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5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575"/>
  </bookViews>
  <sheets>
    <sheet name="OCC" sheetId="1" r:id="rId1"/>
    <sheet name="Graphs-OCC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AD31" i="1"/>
  <c r="AC31"/>
  <c r="AB31"/>
  <c r="AA31"/>
  <c r="Z31"/>
  <c r="Y31"/>
  <c r="AD30"/>
  <c r="AC30"/>
  <c r="AB30"/>
  <c r="AA30"/>
  <c r="Z30"/>
  <c r="Y30"/>
  <c r="AD29"/>
  <c r="AC29"/>
  <c r="AB29"/>
  <c r="AA29"/>
  <c r="Z29"/>
  <c r="Y29"/>
  <c r="AD28"/>
  <c r="AC28"/>
  <c r="AB28"/>
  <c r="AA28"/>
  <c r="Z28"/>
  <c r="Y28"/>
  <c r="AA32"/>
  <c r="AB32"/>
  <c r="AD24"/>
  <c r="AC24"/>
  <c r="AB24"/>
  <c r="AA24"/>
  <c r="Z24"/>
  <c r="Y24"/>
  <c r="AD27"/>
  <c r="AC27"/>
  <c r="AB27"/>
  <c r="AA27"/>
  <c r="Z27"/>
  <c r="Y27"/>
  <c r="AD26"/>
  <c r="AC26"/>
  <c r="AB26"/>
  <c r="AA26"/>
  <c r="Z26"/>
  <c r="Y26"/>
  <c r="AD25"/>
  <c r="AC25"/>
  <c r="AB25"/>
  <c r="AA25"/>
  <c r="Z25"/>
  <c r="Y25"/>
  <c r="AD20"/>
  <c r="AC20"/>
  <c r="AB20"/>
  <c r="AA20"/>
  <c r="Z20"/>
  <c r="Y20"/>
  <c r="AD23"/>
  <c r="AC23"/>
  <c r="AB23"/>
  <c r="AA23"/>
  <c r="Z23"/>
  <c r="Y23"/>
  <c r="AD22"/>
  <c r="AC22"/>
  <c r="AB22"/>
  <c r="AA22"/>
  <c r="Z22"/>
  <c r="Y22"/>
  <c r="AD21"/>
  <c r="AC21"/>
  <c r="AB21"/>
  <c r="AA21"/>
  <c r="Z21"/>
  <c r="Y21"/>
  <c r="AD11"/>
  <c r="AC11"/>
  <c r="AB11"/>
  <c r="AA11"/>
  <c r="Y11"/>
  <c r="Z11"/>
  <c r="AD19"/>
  <c r="AC19"/>
  <c r="AB19"/>
  <c r="AA19"/>
  <c r="Z19"/>
  <c r="Y19"/>
  <c r="AD17"/>
  <c r="AC17"/>
  <c r="AB17"/>
  <c r="AA17"/>
  <c r="Z17"/>
  <c r="Y17"/>
  <c r="AD9"/>
  <c r="AC9"/>
  <c r="AB9"/>
  <c r="AA9"/>
  <c r="Z9"/>
  <c r="Y9"/>
  <c r="AD7"/>
  <c r="AC7"/>
  <c r="AB7"/>
  <c r="AA7"/>
  <c r="Z7"/>
  <c r="Y7"/>
  <c r="AD5"/>
  <c r="AC5"/>
  <c r="AB5"/>
  <c r="AA5"/>
  <c r="Z5"/>
  <c r="Y5"/>
  <c r="AD18"/>
  <c r="AC18"/>
  <c r="AB18"/>
  <c r="AA18"/>
  <c r="Z18"/>
  <c r="Y18"/>
  <c r="AD16"/>
  <c r="AC16"/>
  <c r="AB16"/>
  <c r="AA16"/>
  <c r="Z16"/>
  <c r="Y16"/>
  <c r="AD10"/>
  <c r="AC10"/>
  <c r="AB10"/>
  <c r="AA10"/>
  <c r="Z10"/>
  <c r="Y10"/>
  <c r="AD8"/>
  <c r="AC8"/>
  <c r="AB8"/>
  <c r="AA8"/>
  <c r="Z8"/>
  <c r="Y8"/>
  <c r="AD6"/>
  <c r="AC6"/>
  <c r="AB6"/>
  <c r="AA6"/>
  <c r="Z6"/>
  <c r="Y6"/>
  <c r="AC4"/>
  <c r="AB4"/>
  <c r="Z4"/>
  <c r="Y4"/>
  <c r="AD124" l="1"/>
  <c r="AC124"/>
  <c r="AB124"/>
  <c r="AA124"/>
  <c r="AD69"/>
  <c r="AC69"/>
  <c r="AB69"/>
  <c r="AA69"/>
  <c r="AD32"/>
  <c r="AC32"/>
  <c r="AD4"/>
  <c r="AA4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N123"/>
  <c r="M123"/>
  <c r="N122"/>
  <c r="M122"/>
  <c r="N121"/>
  <c r="M121"/>
  <c r="N120"/>
  <c r="M120"/>
  <c r="N119"/>
  <c r="M119"/>
  <c r="N118"/>
  <c r="M118"/>
  <c r="N117"/>
  <c r="M117"/>
  <c r="N116"/>
  <c r="M116"/>
  <c r="N115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M19"/>
  <c r="N19"/>
  <c r="O19"/>
  <c r="P19"/>
  <c r="Q19"/>
  <c r="R19"/>
  <c r="Q18"/>
  <c r="P18"/>
  <c r="O18"/>
  <c r="N18"/>
  <c r="M18"/>
  <c r="R18"/>
  <c r="O17"/>
  <c r="P17"/>
  <c r="N17"/>
  <c r="M17"/>
  <c r="O16"/>
  <c r="N16"/>
  <c r="M16"/>
  <c r="L16" l="1"/>
  <c r="S16" s="1"/>
  <c r="L19"/>
  <c r="X19" s="1"/>
  <c r="L17"/>
  <c r="V17" s="1"/>
  <c r="U17" l="1"/>
  <c r="U16"/>
  <c r="T16"/>
  <c r="V19"/>
  <c r="U19"/>
  <c r="S19"/>
  <c r="S17"/>
  <c r="W19"/>
  <c r="T19"/>
  <c r="T17"/>
  <c r="M15" l="1"/>
  <c r="M14"/>
  <c r="M13"/>
  <c r="M12"/>
  <c r="L20"/>
  <c r="L21"/>
  <c r="L22"/>
  <c r="L23"/>
  <c r="L24"/>
  <c r="L25"/>
  <c r="L26"/>
  <c r="L27"/>
  <c r="L28"/>
  <c r="L29"/>
  <c r="L30"/>
  <c r="L31"/>
  <c r="N12"/>
  <c r="N13"/>
  <c r="N14"/>
  <c r="N15"/>
  <c r="L15" s="1"/>
  <c r="N11"/>
  <c r="M11"/>
  <c r="M8"/>
  <c r="N8"/>
  <c r="O8"/>
  <c r="M7"/>
  <c r="N7"/>
  <c r="O7"/>
  <c r="M6"/>
  <c r="N6"/>
  <c r="O6"/>
  <c r="M5"/>
  <c r="N5"/>
  <c r="O5"/>
  <c r="M9"/>
  <c r="N9"/>
  <c r="O9"/>
  <c r="M10"/>
  <c r="N10"/>
  <c r="O10"/>
  <c r="O4"/>
  <c r="N4"/>
  <c r="M4"/>
  <c r="O3"/>
  <c r="N3"/>
  <c r="M3"/>
  <c r="L11" l="1"/>
  <c r="T11" s="1"/>
  <c r="T31"/>
  <c r="S31"/>
  <c r="T27"/>
  <c r="S27"/>
  <c r="T23"/>
  <c r="S23"/>
  <c r="T29"/>
  <c r="S29"/>
  <c r="T25"/>
  <c r="S25"/>
  <c r="T21"/>
  <c r="S21"/>
  <c r="L12"/>
  <c r="T12" s="1"/>
  <c r="T15"/>
  <c r="S28"/>
  <c r="T28"/>
  <c r="T24"/>
  <c r="S24"/>
  <c r="S20"/>
  <c r="T20"/>
  <c r="L13"/>
  <c r="S13" s="1"/>
  <c r="S30"/>
  <c r="T30"/>
  <c r="S26"/>
  <c r="T26"/>
  <c r="S22"/>
  <c r="T22"/>
  <c r="L14"/>
  <c r="S14" s="1"/>
  <c r="S15"/>
  <c r="L5"/>
  <c r="U5" s="1"/>
  <c r="L6"/>
  <c r="U6" s="1"/>
  <c r="L7"/>
  <c r="T7" s="1"/>
  <c r="L8"/>
  <c r="U8" s="1"/>
  <c r="L9"/>
  <c r="U9" s="1"/>
  <c r="L10"/>
  <c r="U10" s="1"/>
  <c r="L4"/>
  <c r="U4" s="1"/>
  <c r="L3"/>
  <c r="S3" s="1"/>
  <c r="T13" l="1"/>
  <c r="S11"/>
  <c r="S10"/>
  <c r="T10"/>
  <c r="S6"/>
  <c r="S9"/>
  <c r="U7"/>
  <c r="T4"/>
  <c r="T14"/>
  <c r="S7"/>
  <c r="S4"/>
  <c r="S5"/>
  <c r="S12"/>
  <c r="T5"/>
  <c r="T6"/>
  <c r="S8"/>
  <c r="U3"/>
  <c r="T3"/>
  <c r="T9"/>
  <c r="T8"/>
  <c r="L18" l="1"/>
  <c r="L34"/>
  <c r="L42"/>
  <c r="L50"/>
  <c r="L58"/>
  <c r="L66"/>
  <c r="L74"/>
  <c r="L82"/>
  <c r="L90"/>
  <c r="L98"/>
  <c r="L106"/>
  <c r="L52"/>
  <c r="L108"/>
  <c r="L36"/>
  <c r="L60"/>
  <c r="L84"/>
  <c r="L140"/>
  <c r="L155"/>
  <c r="L139"/>
  <c r="L123"/>
  <c r="L107"/>
  <c r="L91"/>
  <c r="L75"/>
  <c r="L59"/>
  <c r="L43"/>
  <c r="L154"/>
  <c r="L138"/>
  <c r="L122"/>
  <c r="L114"/>
  <c r="L134"/>
  <c r="L92"/>
  <c r="L136"/>
  <c r="L47"/>
  <c r="L79"/>
  <c r="L111"/>
  <c r="L143"/>
  <c r="L112"/>
  <c r="L37"/>
  <c r="L49"/>
  <c r="L69"/>
  <c r="L81"/>
  <c r="L101"/>
  <c r="L113"/>
  <c r="L133"/>
  <c r="L141"/>
  <c r="L149"/>
  <c r="L157"/>
  <c r="L150"/>
  <c r="L76"/>
  <c r="L100"/>
  <c r="L116"/>
  <c r="L132"/>
  <c r="L147"/>
  <c r="L131"/>
  <c r="L115"/>
  <c r="L99"/>
  <c r="L83"/>
  <c r="L67"/>
  <c r="L51"/>
  <c r="L35"/>
  <c r="L130"/>
  <c r="L121"/>
  <c r="L105"/>
  <c r="L89"/>
  <c r="L73"/>
  <c r="L57"/>
  <c r="L41"/>
  <c r="L152"/>
  <c r="L72"/>
  <c r="L56"/>
  <c r="L38"/>
  <c r="L54"/>
  <c r="L70"/>
  <c r="L86"/>
  <c r="L102"/>
  <c r="L126"/>
  <c r="L64"/>
  <c r="L39"/>
  <c r="L71"/>
  <c r="L103"/>
  <c r="L135"/>
  <c r="L44"/>
  <c r="L156"/>
  <c r="L61"/>
  <c r="L93"/>
  <c r="L125"/>
  <c r="L80"/>
  <c r="L40"/>
  <c r="L63"/>
  <c r="L127"/>
  <c r="L124"/>
  <c r="L65"/>
  <c r="L85"/>
  <c r="L129"/>
  <c r="L145"/>
  <c r="L142"/>
  <c r="L48"/>
  <c r="L88"/>
  <c r="L128"/>
  <c r="L87"/>
  <c r="L45"/>
  <c r="L118"/>
  <c r="L159"/>
  <c r="L33"/>
  <c r="L117"/>
  <c r="L153"/>
  <c r="L68"/>
  <c r="L144"/>
  <c r="L97"/>
  <c r="L32"/>
  <c r="L62"/>
  <c r="L94"/>
  <c r="L146"/>
  <c r="L55"/>
  <c r="L119"/>
  <c r="L96"/>
  <c r="L77"/>
  <c r="L46"/>
  <c r="L78"/>
  <c r="L110"/>
  <c r="L120"/>
  <c r="L151"/>
  <c r="L109"/>
  <c r="L148"/>
  <c r="L95"/>
  <c r="L53"/>
  <c r="L137"/>
  <c r="L158"/>
  <c r="L104"/>
  <c r="S158" l="1"/>
  <c r="T158"/>
  <c r="T148"/>
  <c r="S148"/>
  <c r="S110"/>
  <c r="T110"/>
  <c r="T96"/>
  <c r="S96"/>
  <c r="S94"/>
  <c r="T94"/>
  <c r="S144"/>
  <c r="T144"/>
  <c r="T33"/>
  <c r="S33"/>
  <c r="T87"/>
  <c r="S87"/>
  <c r="S142"/>
  <c r="T142"/>
  <c r="T65"/>
  <c r="S65"/>
  <c r="T40"/>
  <c r="S40"/>
  <c r="T61"/>
  <c r="S61"/>
  <c r="T103"/>
  <c r="S103"/>
  <c r="S126"/>
  <c r="T126"/>
  <c r="S54"/>
  <c r="T54"/>
  <c r="S152"/>
  <c r="T152"/>
  <c r="T89"/>
  <c r="S89"/>
  <c r="T35"/>
  <c r="S35"/>
  <c r="T99"/>
  <c r="S99"/>
  <c r="S132"/>
  <c r="T132"/>
  <c r="S150"/>
  <c r="T150"/>
  <c r="T133"/>
  <c r="S133"/>
  <c r="T69"/>
  <c r="S69"/>
  <c r="T143"/>
  <c r="S143"/>
  <c r="S136"/>
  <c r="T136"/>
  <c r="S122"/>
  <c r="T122"/>
  <c r="T59"/>
  <c r="S59"/>
  <c r="T123"/>
  <c r="S123"/>
  <c r="T84"/>
  <c r="S84"/>
  <c r="T52"/>
  <c r="S52"/>
  <c r="S82"/>
  <c r="T82"/>
  <c r="T50"/>
  <c r="S50"/>
  <c r="T137"/>
  <c r="S137"/>
  <c r="T109"/>
  <c r="S109"/>
  <c r="S78"/>
  <c r="T78"/>
  <c r="T119"/>
  <c r="S119"/>
  <c r="S62"/>
  <c r="T62"/>
  <c r="S68"/>
  <c r="T68"/>
  <c r="T159"/>
  <c r="S159"/>
  <c r="T128"/>
  <c r="S128"/>
  <c r="T145"/>
  <c r="S145"/>
  <c r="T124"/>
  <c r="S124"/>
  <c r="S80"/>
  <c r="T80"/>
  <c r="T156"/>
  <c r="S156"/>
  <c r="T71"/>
  <c r="S71"/>
  <c r="S102"/>
  <c r="T102"/>
  <c r="S38"/>
  <c r="T38"/>
  <c r="T41"/>
  <c r="S41"/>
  <c r="T105"/>
  <c r="S105"/>
  <c r="T51"/>
  <c r="S51"/>
  <c r="T115"/>
  <c r="S115"/>
  <c r="T116"/>
  <c r="S116"/>
  <c r="T157"/>
  <c r="S157"/>
  <c r="T113"/>
  <c r="S113"/>
  <c r="T49"/>
  <c r="S49"/>
  <c r="T111"/>
  <c r="S111"/>
  <c r="T92"/>
  <c r="S92"/>
  <c r="S138"/>
  <c r="T138"/>
  <c r="T75"/>
  <c r="S75"/>
  <c r="T139"/>
  <c r="S139"/>
  <c r="T60"/>
  <c r="S60"/>
  <c r="T106"/>
  <c r="S106"/>
  <c r="T74"/>
  <c r="S74"/>
  <c r="S42"/>
  <c r="T42"/>
  <c r="T53"/>
  <c r="S53"/>
  <c r="T151"/>
  <c r="S151"/>
  <c r="S46"/>
  <c r="T46"/>
  <c r="T55"/>
  <c r="S55"/>
  <c r="T32"/>
  <c r="S32"/>
  <c r="T153"/>
  <c r="S153"/>
  <c r="S118"/>
  <c r="T118"/>
  <c r="S88"/>
  <c r="T88"/>
  <c r="T129"/>
  <c r="S129"/>
  <c r="T127"/>
  <c r="S127"/>
  <c r="T125"/>
  <c r="S125"/>
  <c r="S44"/>
  <c r="T44"/>
  <c r="T39"/>
  <c r="S39"/>
  <c r="S86"/>
  <c r="T86"/>
  <c r="T56"/>
  <c r="S56"/>
  <c r="T57"/>
  <c r="S57"/>
  <c r="T121"/>
  <c r="S121"/>
  <c r="T67"/>
  <c r="S67"/>
  <c r="T131"/>
  <c r="S131"/>
  <c r="S100"/>
  <c r="T100"/>
  <c r="T149"/>
  <c r="S149"/>
  <c r="T101"/>
  <c r="S101"/>
  <c r="T37"/>
  <c r="S37"/>
  <c r="T79"/>
  <c r="S79"/>
  <c r="S134"/>
  <c r="T134"/>
  <c r="S154"/>
  <c r="T154"/>
  <c r="T91"/>
  <c r="S91"/>
  <c r="T155"/>
  <c r="S155"/>
  <c r="T36"/>
  <c r="S36"/>
  <c r="S98"/>
  <c r="T98"/>
  <c r="S66"/>
  <c r="T66"/>
  <c r="T34"/>
  <c r="S34"/>
  <c r="T104"/>
  <c r="S104"/>
  <c r="T95"/>
  <c r="S95"/>
  <c r="S120"/>
  <c r="T120"/>
  <c r="T77"/>
  <c r="S77"/>
  <c r="S146"/>
  <c r="T146"/>
  <c r="T97"/>
  <c r="S97"/>
  <c r="T117"/>
  <c r="S117"/>
  <c r="T45"/>
  <c r="S45"/>
  <c r="S48"/>
  <c r="T48"/>
  <c r="T85"/>
  <c r="S85"/>
  <c r="T63"/>
  <c r="S63"/>
  <c r="T93"/>
  <c r="S93"/>
  <c r="T135"/>
  <c r="S135"/>
  <c r="T64"/>
  <c r="S64"/>
  <c r="S70"/>
  <c r="T70"/>
  <c r="T72"/>
  <c r="S72"/>
  <c r="T73"/>
  <c r="S73"/>
  <c r="S130"/>
  <c r="T130"/>
  <c r="T83"/>
  <c r="S83"/>
  <c r="T147"/>
  <c r="S147"/>
  <c r="T76"/>
  <c r="S76"/>
  <c r="T141"/>
  <c r="S141"/>
  <c r="T81"/>
  <c r="S81"/>
  <c r="S112"/>
  <c r="T112"/>
  <c r="T47"/>
  <c r="S47"/>
  <c r="S114"/>
  <c r="T114"/>
  <c r="T43"/>
  <c r="S43"/>
  <c r="T107"/>
  <c r="S107"/>
  <c r="S140"/>
  <c r="T140"/>
  <c r="T108"/>
  <c r="S108"/>
  <c r="S90"/>
  <c r="T90"/>
  <c r="S58"/>
  <c r="T58"/>
  <c r="X18"/>
  <c r="U18"/>
  <c r="W18"/>
  <c r="S18"/>
  <c r="V18"/>
  <c r="T18"/>
</calcChain>
</file>

<file path=xl/comments1.xml><?xml version="1.0" encoding="utf-8"?>
<comments xmlns="http://schemas.openxmlformats.org/spreadsheetml/2006/main">
  <authors>
    <author>Fazlul Karim Chowdhury</author>
    <author>GJG</author>
    <author/>
  </authors>
  <commentList>
    <comment ref="M3" authorId="0">
      <text>
        <r>
          <rPr>
            <b/>
            <sz val="9"/>
            <color indexed="81"/>
            <rFont val="Tahoma"/>
            <family val="2"/>
          </rPr>
          <t>Male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Female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Male</t>
        </r>
      </text>
    </comment>
    <comment ref="T3" authorId="0">
      <text>
        <r>
          <rPr>
            <b/>
            <sz val="9"/>
            <color indexed="81"/>
            <rFont val="Tahoma"/>
            <family val="2"/>
          </rPr>
          <t>Female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4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N4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4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T4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U4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5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N5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O5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5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T5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U5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6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N6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O6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6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T6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U6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O7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7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T7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U7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N8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O8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8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T8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U8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9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N9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O9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9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T9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U9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10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N10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O10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S10" authorId="1">
      <text>
        <r>
          <rPr>
            <b/>
            <sz val="9"/>
            <color indexed="81"/>
            <rFont val="Tahoma"/>
            <family val="2"/>
          </rPr>
          <t>Yes</t>
        </r>
      </text>
    </comment>
    <comment ref="T10" authorId="1">
      <text>
        <r>
          <rPr>
            <b/>
            <sz val="9"/>
            <color indexed="81"/>
            <rFont val="Tahoma"/>
            <family val="2"/>
          </rPr>
          <t>No</t>
        </r>
      </text>
    </comment>
    <comment ref="U10" authorId="1">
      <text>
        <r>
          <rPr>
            <b/>
            <sz val="9"/>
            <color indexed="81"/>
            <rFont val="Tahoma"/>
            <family val="2"/>
          </rPr>
          <t>Blank</t>
        </r>
      </text>
    </comment>
    <comment ref="M11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N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T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N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T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T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N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T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N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T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1">
      <text>
        <r>
          <rPr>
            <b/>
            <sz val="9"/>
            <color indexed="81"/>
            <rFont val="Tahoma"/>
            <family val="2"/>
          </rPr>
          <t>5 Years</t>
        </r>
      </text>
    </comment>
    <comment ref="N16" authorId="1">
      <text>
        <r>
          <rPr>
            <b/>
            <sz val="9"/>
            <color indexed="81"/>
            <rFont val="Tahoma"/>
            <family val="2"/>
          </rPr>
          <t>6 Years</t>
        </r>
      </text>
    </comment>
    <comment ref="O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1">
      <text>
        <r>
          <rPr>
            <b/>
            <sz val="9"/>
            <color indexed="81"/>
            <rFont val="Tahoma"/>
            <family val="2"/>
          </rPr>
          <t>5 Years</t>
        </r>
      </text>
    </comment>
    <comment ref="T16" authorId="1">
      <text>
        <r>
          <rPr>
            <b/>
            <sz val="9"/>
            <color indexed="81"/>
            <rFont val="Tahoma"/>
            <family val="2"/>
          </rPr>
          <t>6 Years</t>
        </r>
      </text>
    </comment>
    <comment ref="U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1">
      <text>
        <r>
          <rPr>
            <b/>
            <sz val="9"/>
            <color indexed="81"/>
            <rFont val="Tahoma"/>
            <family val="2"/>
          </rPr>
          <t>1 Month</t>
        </r>
      </text>
    </comment>
    <comment ref="N17" authorId="1">
      <text>
        <r>
          <rPr>
            <b/>
            <sz val="9"/>
            <color indexed="81"/>
            <rFont val="Tahoma"/>
            <family val="2"/>
          </rPr>
          <t>2 Months</t>
        </r>
      </text>
    </comment>
    <comment ref="O17" authorId="1">
      <text>
        <r>
          <rPr>
            <b/>
            <sz val="9"/>
            <color indexed="81"/>
            <rFont val="Tahoma"/>
            <family val="2"/>
          </rPr>
          <t>5 Months</t>
        </r>
      </text>
    </comment>
    <comment ref="P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7" authorId="1">
      <text>
        <r>
          <rPr>
            <b/>
            <sz val="9"/>
            <color indexed="81"/>
            <rFont val="Tahoma"/>
            <family val="2"/>
          </rPr>
          <t>1 Month</t>
        </r>
      </text>
    </comment>
    <comment ref="T17" authorId="1">
      <text>
        <r>
          <rPr>
            <b/>
            <sz val="9"/>
            <color indexed="81"/>
            <rFont val="Tahoma"/>
            <family val="2"/>
          </rPr>
          <t>2 Months</t>
        </r>
      </text>
    </comment>
    <comment ref="U17" authorId="1">
      <text>
        <r>
          <rPr>
            <b/>
            <sz val="9"/>
            <color indexed="81"/>
            <rFont val="Tahoma"/>
            <family val="2"/>
          </rPr>
          <t>5 Months</t>
        </r>
      </text>
    </comment>
    <comment ref="V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2">
      <text>
        <r>
          <rPr>
            <b/>
            <sz val="10"/>
            <color rgb="FF000000"/>
            <rFont val="Arial"/>
            <family val="2"/>
          </rPr>
          <t>0-10%</t>
        </r>
      </text>
    </comment>
    <comment ref="N18" authorId="2">
      <text>
        <r>
          <rPr>
            <b/>
            <sz val="10"/>
            <color rgb="FF000000"/>
            <rFont val="Arial"/>
            <family val="2"/>
          </rPr>
          <t>11-25%</t>
        </r>
      </text>
    </comment>
    <comment ref="O18" authorId="2">
      <text>
        <r>
          <rPr>
            <b/>
            <sz val="10"/>
            <color rgb="FF000000"/>
            <rFont val="Arial"/>
            <family val="2"/>
          </rPr>
          <t>26-49%</t>
        </r>
      </text>
    </comment>
    <comment ref="P18" authorId="2">
      <text>
        <r>
          <rPr>
            <b/>
            <sz val="10"/>
            <color rgb="FF000000"/>
            <rFont val="Arial"/>
            <family val="2"/>
          </rPr>
          <t>50-74%</t>
        </r>
      </text>
    </comment>
    <comment ref="Q18" authorId="1">
      <text>
        <r>
          <rPr>
            <b/>
            <sz val="9"/>
            <color indexed="81"/>
            <rFont val="Tahoma"/>
            <family val="2"/>
          </rPr>
          <t>75-100%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2">
      <text>
        <r>
          <rPr>
            <b/>
            <sz val="10"/>
            <color rgb="FF000000"/>
            <rFont val="Arial"/>
            <family val="2"/>
          </rPr>
          <t>Blank</t>
        </r>
      </text>
    </comment>
    <comment ref="S18" authorId="2">
      <text>
        <r>
          <rPr>
            <b/>
            <sz val="10"/>
            <color rgb="FF000000"/>
            <rFont val="Arial"/>
            <family val="2"/>
          </rPr>
          <t>0-10%</t>
        </r>
      </text>
    </comment>
    <comment ref="T18" authorId="2">
      <text>
        <r>
          <rPr>
            <b/>
            <sz val="10"/>
            <color rgb="FF000000"/>
            <rFont val="Arial"/>
            <family val="2"/>
          </rPr>
          <t>11-25%</t>
        </r>
      </text>
    </comment>
    <comment ref="U18" authorId="2">
      <text>
        <r>
          <rPr>
            <b/>
            <sz val="10"/>
            <color rgb="FF000000"/>
            <rFont val="Arial"/>
            <family val="2"/>
          </rPr>
          <t>26-49%</t>
        </r>
      </text>
    </comment>
    <comment ref="V18" authorId="2">
      <text>
        <r>
          <rPr>
            <b/>
            <sz val="10"/>
            <color rgb="FF000000"/>
            <rFont val="Arial"/>
            <family val="2"/>
          </rPr>
          <t>50-74%</t>
        </r>
      </text>
    </comment>
    <comment ref="W18" authorId="1">
      <text>
        <r>
          <rPr>
            <b/>
            <sz val="9"/>
            <color indexed="81"/>
            <rFont val="Tahoma"/>
            <family val="2"/>
          </rPr>
          <t>75-100%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8" authorId="2">
      <text>
        <r>
          <rPr>
            <b/>
            <sz val="10"/>
            <color rgb="FF000000"/>
            <rFont val="Arial"/>
            <family val="2"/>
          </rPr>
          <t>Blank</t>
        </r>
      </text>
    </comment>
    <comment ref="M19" authorId="2">
      <text>
        <r>
          <rPr>
            <b/>
            <sz val="10"/>
            <color rgb="FF000000"/>
            <rFont val="Arial"/>
            <family val="2"/>
          </rPr>
          <t>0-10%</t>
        </r>
      </text>
    </comment>
    <comment ref="N19" authorId="2">
      <text>
        <r>
          <rPr>
            <b/>
            <sz val="10"/>
            <color rgb="FF000000"/>
            <rFont val="Arial"/>
            <family val="2"/>
          </rPr>
          <t>11-25%</t>
        </r>
      </text>
    </comment>
    <comment ref="O19" authorId="2">
      <text>
        <r>
          <rPr>
            <b/>
            <sz val="10"/>
            <color rgb="FF000000"/>
            <rFont val="Arial"/>
            <family val="2"/>
          </rPr>
          <t>26-49%</t>
        </r>
      </text>
    </comment>
    <comment ref="P19" authorId="2">
      <text>
        <r>
          <rPr>
            <b/>
            <sz val="10"/>
            <color rgb="FF000000"/>
            <rFont val="Arial"/>
            <family val="2"/>
          </rPr>
          <t>50-74%</t>
        </r>
      </text>
    </comment>
    <comment ref="Q19" authorId="1">
      <text>
        <r>
          <rPr>
            <b/>
            <sz val="9"/>
            <color indexed="81"/>
            <rFont val="Tahoma"/>
            <family val="2"/>
          </rPr>
          <t>75-100%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9" authorId="2">
      <text>
        <r>
          <rPr>
            <b/>
            <sz val="10"/>
            <color rgb="FF000000"/>
            <rFont val="Arial"/>
            <family val="2"/>
          </rPr>
          <t>Blank</t>
        </r>
      </text>
    </comment>
    <comment ref="S19" authorId="2">
      <text>
        <r>
          <rPr>
            <b/>
            <sz val="10"/>
            <color rgb="FF000000"/>
            <rFont val="Arial"/>
            <family val="2"/>
          </rPr>
          <t>0-10%</t>
        </r>
      </text>
    </comment>
    <comment ref="T19" authorId="2">
      <text>
        <r>
          <rPr>
            <b/>
            <sz val="10"/>
            <color rgb="FF000000"/>
            <rFont val="Arial"/>
            <family val="2"/>
          </rPr>
          <t>11-25%</t>
        </r>
      </text>
    </comment>
    <comment ref="U19" authorId="2">
      <text>
        <r>
          <rPr>
            <b/>
            <sz val="10"/>
            <color rgb="FF000000"/>
            <rFont val="Arial"/>
            <family val="2"/>
          </rPr>
          <t>26-49%</t>
        </r>
      </text>
    </comment>
    <comment ref="V19" authorId="2">
      <text>
        <r>
          <rPr>
            <b/>
            <sz val="10"/>
            <color rgb="FF000000"/>
            <rFont val="Arial"/>
            <family val="2"/>
          </rPr>
          <t>50-74%</t>
        </r>
      </text>
    </comment>
    <comment ref="W19" authorId="1">
      <text>
        <r>
          <rPr>
            <b/>
            <sz val="9"/>
            <color indexed="81"/>
            <rFont val="Tahoma"/>
            <family val="2"/>
          </rPr>
          <t>75-100%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9" authorId="2">
      <text>
        <r>
          <rPr>
            <b/>
            <sz val="10"/>
            <color rgb="FF000000"/>
            <rFont val="Arial"/>
            <family val="2"/>
          </rPr>
          <t>Blank</t>
        </r>
      </text>
    </comment>
    <comment ref="M20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N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0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T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N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T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N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2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T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N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3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T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N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T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N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5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T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N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6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T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N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7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T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N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8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T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9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N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9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T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N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T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1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N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1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T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2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N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T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N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3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T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4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N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4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T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5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N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5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T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6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N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6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T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7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N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7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T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8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N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8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T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9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N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9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T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N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0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T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1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N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1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T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2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N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2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T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3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N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3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T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4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N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4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T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N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5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T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6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N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6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T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7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N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7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T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8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N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8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T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9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N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9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T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0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N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0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T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1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N5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1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T5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2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N5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2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T5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3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N5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3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T5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4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N5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4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T5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5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N5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5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T5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6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N5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6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T5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7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N5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7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T5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8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N5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8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T5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9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N5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9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T5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0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N6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0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T6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1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N6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1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T6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N6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2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T6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N6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3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T6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4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N6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4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T6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5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N6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5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T6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6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N6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6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T6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7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N6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7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T6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8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N6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8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T6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9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N6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9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T6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0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N7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0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T7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1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N7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1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T7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2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N7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2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T7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3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N7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3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T7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4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N7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4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T7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5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N7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5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T7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6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N7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6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T7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7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N7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7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T7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8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N7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8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T7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9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N7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9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T7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0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N8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0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T8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1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N8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1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T8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2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N8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2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T8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3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N8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3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T8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4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N8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4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T8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5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N8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5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T8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6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N8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6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T8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7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N8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7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T8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8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N8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8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T8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9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N8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9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T8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0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N9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0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T9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1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N9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1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T9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2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N9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2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T9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N9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3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T9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4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N9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4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T9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5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N9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5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T9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6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N9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6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T9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7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N9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7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T9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8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N9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8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T9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9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N9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9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T9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0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N10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0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T10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1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N10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1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T10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2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N10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2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T10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3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N10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3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T10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4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N10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4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T10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5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N10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5" authorId="1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T10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6" authorId="1">
      <text>
        <r>
          <rPr>
            <b/>
            <sz val="9"/>
            <color indexed="81"/>
            <rFont val="Tahoma"/>
            <family val="2"/>
          </rPr>
          <t>38</t>
        </r>
      </text>
    </comment>
    <comment ref="N10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6" authorId="1">
      <text>
        <r>
          <rPr>
            <b/>
            <sz val="9"/>
            <color indexed="81"/>
            <rFont val="Tahoma"/>
            <family val="2"/>
          </rPr>
          <t>38</t>
        </r>
      </text>
    </comment>
    <comment ref="T10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7" authorId="1">
      <text>
        <r>
          <rPr>
            <b/>
            <sz val="9"/>
            <color indexed="81"/>
            <rFont val="Tahoma"/>
            <family val="2"/>
          </rPr>
          <t>39</t>
        </r>
      </text>
    </comment>
    <comment ref="N10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7" authorId="1">
      <text>
        <r>
          <rPr>
            <b/>
            <sz val="9"/>
            <color indexed="81"/>
            <rFont val="Tahoma"/>
            <family val="2"/>
          </rPr>
          <t>39</t>
        </r>
      </text>
    </comment>
    <comment ref="T10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8" authorId="1">
      <text>
        <r>
          <rPr>
            <b/>
            <sz val="9"/>
            <color indexed="81"/>
            <rFont val="Tahoma"/>
            <family val="2"/>
          </rPr>
          <t>41</t>
        </r>
      </text>
    </comment>
    <comment ref="N10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8" authorId="1">
      <text>
        <r>
          <rPr>
            <b/>
            <sz val="9"/>
            <color indexed="81"/>
            <rFont val="Tahoma"/>
            <family val="2"/>
          </rPr>
          <t>41</t>
        </r>
      </text>
    </comment>
    <comment ref="T10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9" authorId="1">
      <text>
        <r>
          <rPr>
            <b/>
            <sz val="9"/>
            <color indexed="81"/>
            <rFont val="Tahoma"/>
            <family val="2"/>
          </rPr>
          <t>42</t>
        </r>
      </text>
    </comment>
    <comment ref="N10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9" authorId="1">
      <text>
        <r>
          <rPr>
            <b/>
            <sz val="9"/>
            <color indexed="81"/>
            <rFont val="Tahoma"/>
            <family val="2"/>
          </rPr>
          <t>42</t>
        </r>
      </text>
    </comment>
    <comment ref="T10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0" authorId="1">
      <text>
        <r>
          <rPr>
            <b/>
            <sz val="9"/>
            <color indexed="81"/>
            <rFont val="Tahoma"/>
            <family val="2"/>
          </rPr>
          <t>43</t>
        </r>
      </text>
    </comment>
    <comment ref="N11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0" authorId="1">
      <text>
        <r>
          <rPr>
            <b/>
            <sz val="9"/>
            <color indexed="81"/>
            <rFont val="Tahoma"/>
            <family val="2"/>
          </rPr>
          <t>43</t>
        </r>
      </text>
    </comment>
    <comment ref="T11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1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N1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1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T11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2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N1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2" authorId="1">
      <text>
        <r>
          <rPr>
            <b/>
            <sz val="9"/>
            <color indexed="81"/>
            <rFont val="Tahoma"/>
            <family val="2"/>
          </rPr>
          <t>44</t>
        </r>
      </text>
    </comment>
    <comment ref="T11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3" authorId="1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N1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3" authorId="1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T11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4" authorId="1">
      <text>
        <r>
          <rPr>
            <b/>
            <sz val="9"/>
            <color indexed="81"/>
            <rFont val="Tahoma"/>
            <family val="2"/>
          </rPr>
          <t>46</t>
        </r>
      </text>
    </comment>
    <comment ref="N1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4" authorId="1">
      <text>
        <r>
          <rPr>
            <b/>
            <sz val="9"/>
            <color indexed="81"/>
            <rFont val="Tahoma"/>
            <family val="2"/>
          </rPr>
          <t>46</t>
        </r>
      </text>
    </comment>
    <comment ref="T11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5" authorId="1">
      <text>
        <r>
          <rPr>
            <b/>
            <sz val="9"/>
            <color indexed="81"/>
            <rFont val="Tahoma"/>
            <family val="2"/>
          </rPr>
          <t>47</t>
        </r>
      </text>
    </comment>
    <comment ref="N1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5" authorId="1">
      <text>
        <r>
          <rPr>
            <b/>
            <sz val="9"/>
            <color indexed="81"/>
            <rFont val="Tahoma"/>
            <family val="2"/>
          </rPr>
          <t>47</t>
        </r>
      </text>
    </comment>
    <comment ref="T11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6" authorId="1">
      <text>
        <r>
          <rPr>
            <b/>
            <sz val="9"/>
            <color indexed="81"/>
            <rFont val="Tahoma"/>
            <family val="2"/>
          </rPr>
          <t>48</t>
        </r>
      </text>
    </comment>
    <comment ref="N1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6" authorId="1">
      <text>
        <r>
          <rPr>
            <b/>
            <sz val="9"/>
            <color indexed="81"/>
            <rFont val="Tahoma"/>
            <family val="2"/>
          </rPr>
          <t>48</t>
        </r>
      </text>
    </comment>
    <comment ref="T11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7" authorId="1">
      <text>
        <r>
          <rPr>
            <b/>
            <sz val="9"/>
            <color indexed="81"/>
            <rFont val="Tahoma"/>
            <family val="2"/>
          </rPr>
          <t>49</t>
        </r>
      </text>
    </comment>
    <comment ref="N1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7" authorId="1">
      <text>
        <r>
          <rPr>
            <b/>
            <sz val="9"/>
            <color indexed="81"/>
            <rFont val="Tahoma"/>
            <family val="2"/>
          </rPr>
          <t>49</t>
        </r>
      </text>
    </comment>
    <comment ref="T11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8" authorId="1">
      <text>
        <r>
          <rPr>
            <b/>
            <sz val="9"/>
            <color indexed="81"/>
            <rFont val="Tahoma"/>
            <family val="2"/>
          </rPr>
          <t>50</t>
        </r>
      </text>
    </comment>
    <comment ref="N11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8" authorId="1">
      <text>
        <r>
          <rPr>
            <b/>
            <sz val="9"/>
            <color indexed="81"/>
            <rFont val="Tahoma"/>
            <family val="2"/>
          </rPr>
          <t>50</t>
        </r>
      </text>
    </comment>
    <comment ref="T11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9" authorId="1">
      <text>
        <r>
          <rPr>
            <b/>
            <sz val="9"/>
            <color indexed="81"/>
            <rFont val="Tahoma"/>
            <family val="2"/>
          </rPr>
          <t>51</t>
        </r>
      </text>
    </comment>
    <comment ref="N11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9" authorId="1">
      <text>
        <r>
          <rPr>
            <b/>
            <sz val="9"/>
            <color indexed="81"/>
            <rFont val="Tahoma"/>
            <family val="2"/>
          </rPr>
          <t>51</t>
        </r>
      </text>
    </comment>
    <comment ref="T11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0" authorId="1">
      <text>
        <r>
          <rPr>
            <b/>
            <sz val="9"/>
            <color indexed="81"/>
            <rFont val="Tahoma"/>
            <family val="2"/>
          </rPr>
          <t>52</t>
        </r>
      </text>
    </comment>
    <comment ref="N1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0" authorId="1">
      <text>
        <r>
          <rPr>
            <b/>
            <sz val="9"/>
            <color indexed="81"/>
            <rFont val="Tahoma"/>
            <family val="2"/>
          </rPr>
          <t>52</t>
        </r>
      </text>
    </comment>
    <comment ref="T12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1" authorId="1">
      <text>
        <r>
          <rPr>
            <b/>
            <sz val="9"/>
            <color indexed="81"/>
            <rFont val="Tahoma"/>
            <family val="2"/>
          </rPr>
          <t>53</t>
        </r>
      </text>
    </comment>
    <comment ref="N1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1" authorId="1">
      <text>
        <r>
          <rPr>
            <b/>
            <sz val="9"/>
            <color indexed="81"/>
            <rFont val="Tahoma"/>
            <family val="2"/>
          </rPr>
          <t>53</t>
        </r>
      </text>
    </comment>
    <comment ref="T12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2" authorId="1">
      <text>
        <r>
          <rPr>
            <b/>
            <sz val="9"/>
            <color indexed="81"/>
            <rFont val="Tahoma"/>
            <family val="2"/>
          </rPr>
          <t>54</t>
        </r>
      </text>
    </comment>
    <comment ref="N1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2" authorId="1">
      <text>
        <r>
          <rPr>
            <b/>
            <sz val="9"/>
            <color indexed="81"/>
            <rFont val="Tahoma"/>
            <family val="2"/>
          </rPr>
          <t>54</t>
        </r>
      </text>
    </comment>
    <comment ref="T12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3" authorId="1">
      <text>
        <r>
          <rPr>
            <b/>
            <sz val="9"/>
            <color indexed="81"/>
            <rFont val="Tahoma"/>
            <family val="2"/>
          </rPr>
          <t>55</t>
        </r>
      </text>
    </comment>
    <comment ref="N1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3" authorId="1">
      <text>
        <r>
          <rPr>
            <b/>
            <sz val="9"/>
            <color indexed="81"/>
            <rFont val="Tahoma"/>
            <family val="2"/>
          </rPr>
          <t>55</t>
        </r>
      </text>
    </comment>
    <comment ref="T12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4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N1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4" authorId="1">
      <text>
        <r>
          <rPr>
            <b/>
            <sz val="9"/>
            <color indexed="81"/>
            <rFont val="Tahoma"/>
            <family val="2"/>
          </rPr>
          <t>1</t>
        </r>
      </text>
    </comment>
    <comment ref="T12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5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N1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5" authorId="1">
      <text>
        <r>
          <rPr>
            <b/>
            <sz val="9"/>
            <color indexed="81"/>
            <rFont val="Tahoma"/>
            <family val="2"/>
          </rPr>
          <t>2</t>
        </r>
      </text>
    </comment>
    <comment ref="T12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6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N1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6" authorId="1">
      <text>
        <r>
          <rPr>
            <b/>
            <sz val="9"/>
            <color indexed="81"/>
            <rFont val="Tahoma"/>
            <family val="2"/>
          </rPr>
          <t>3</t>
        </r>
      </text>
    </comment>
    <comment ref="T12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7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N1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7" authorId="1">
      <text>
        <r>
          <rPr>
            <b/>
            <sz val="9"/>
            <color indexed="81"/>
            <rFont val="Tahoma"/>
            <family val="2"/>
          </rPr>
          <t>4</t>
        </r>
      </text>
    </comment>
    <comment ref="T12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8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N1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8" authorId="1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T12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9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N1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9" authorId="1">
      <text>
        <r>
          <rPr>
            <b/>
            <sz val="9"/>
            <color indexed="81"/>
            <rFont val="Tahoma"/>
            <family val="2"/>
          </rPr>
          <t>6</t>
        </r>
      </text>
    </comment>
    <comment ref="T12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0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N1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0" authorId="1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T13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1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N1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1" authorId="1">
      <text>
        <r>
          <rPr>
            <b/>
            <sz val="9"/>
            <color indexed="81"/>
            <rFont val="Tahoma"/>
            <family val="2"/>
          </rPr>
          <t>8</t>
        </r>
      </text>
    </comment>
    <comment ref="T13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2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N1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2" authorId="1">
      <text>
        <r>
          <rPr>
            <b/>
            <sz val="9"/>
            <color indexed="81"/>
            <rFont val="Tahoma"/>
            <family val="2"/>
          </rPr>
          <t>9</t>
        </r>
      </text>
    </comment>
    <comment ref="T13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3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N1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3" authorId="1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T13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4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N1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4" authorId="1">
      <text>
        <r>
          <rPr>
            <b/>
            <sz val="9"/>
            <color indexed="81"/>
            <rFont val="Tahoma"/>
            <family val="2"/>
          </rPr>
          <t>11</t>
        </r>
      </text>
    </comment>
    <comment ref="T13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5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N1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5" authorId="1">
      <text>
        <r>
          <rPr>
            <b/>
            <sz val="9"/>
            <color indexed="81"/>
            <rFont val="Tahoma"/>
            <family val="2"/>
          </rPr>
          <t>12</t>
        </r>
      </text>
    </comment>
    <comment ref="T13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6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N1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6" authorId="1">
      <text>
        <r>
          <rPr>
            <b/>
            <sz val="9"/>
            <color indexed="81"/>
            <rFont val="Tahoma"/>
            <family val="2"/>
          </rPr>
          <t>13</t>
        </r>
      </text>
    </comment>
    <comment ref="T13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7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N1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7" authorId="1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T13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8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N1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8" authorId="1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T13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N1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1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T13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0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N1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0" authorId="1">
      <text>
        <r>
          <rPr>
            <b/>
            <sz val="9"/>
            <color indexed="81"/>
            <rFont val="Tahoma"/>
            <family val="2"/>
          </rPr>
          <t>17</t>
        </r>
      </text>
    </comment>
    <comment ref="T14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1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N1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1" authorId="1">
      <text>
        <r>
          <rPr>
            <b/>
            <sz val="9"/>
            <color indexed="81"/>
            <rFont val="Tahoma"/>
            <family val="2"/>
          </rPr>
          <t>18</t>
        </r>
      </text>
    </comment>
    <comment ref="T14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2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N1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2" authorId="1">
      <text>
        <r>
          <rPr>
            <b/>
            <sz val="9"/>
            <color indexed="81"/>
            <rFont val="Tahoma"/>
            <family val="2"/>
          </rPr>
          <t>19</t>
        </r>
      </text>
    </comment>
    <comment ref="T14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3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N1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3" authorId="1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T14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4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N1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4" authorId="1">
      <text>
        <r>
          <rPr>
            <b/>
            <sz val="9"/>
            <color indexed="81"/>
            <rFont val="Tahoma"/>
            <family val="2"/>
          </rPr>
          <t>21</t>
        </r>
      </text>
    </comment>
    <comment ref="T14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5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N1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5" authorId="1">
      <text>
        <r>
          <rPr>
            <b/>
            <sz val="9"/>
            <color indexed="81"/>
            <rFont val="Tahoma"/>
            <family val="2"/>
          </rPr>
          <t>22</t>
        </r>
      </text>
    </comment>
    <comment ref="T14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6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N1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6" authorId="1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T14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7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N1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7" authorId="1">
      <text>
        <r>
          <rPr>
            <b/>
            <sz val="9"/>
            <color indexed="81"/>
            <rFont val="Tahoma"/>
            <family val="2"/>
          </rPr>
          <t>24</t>
        </r>
      </text>
    </comment>
    <comment ref="T14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8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N1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8" authorId="1">
      <text>
        <r>
          <rPr>
            <b/>
            <sz val="9"/>
            <color indexed="81"/>
            <rFont val="Tahoma"/>
            <family val="2"/>
          </rPr>
          <t>25</t>
        </r>
      </text>
    </comment>
    <comment ref="T14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9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N1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9" authorId="1">
      <text>
        <r>
          <rPr>
            <b/>
            <sz val="9"/>
            <color indexed="81"/>
            <rFont val="Tahoma"/>
            <family val="2"/>
          </rPr>
          <t>26</t>
        </r>
      </text>
    </comment>
    <comment ref="T14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0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N1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0" authorId="1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T150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1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N15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1" authorId="1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T151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2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N15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2" authorId="1">
      <text>
        <r>
          <rPr>
            <b/>
            <sz val="9"/>
            <color indexed="81"/>
            <rFont val="Tahoma"/>
            <family val="2"/>
          </rPr>
          <t>29</t>
        </r>
      </text>
    </comment>
    <comment ref="T152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3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N15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3" authorId="1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T153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4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N15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4" authorId="1">
      <text>
        <r>
          <rPr>
            <b/>
            <sz val="9"/>
            <color indexed="81"/>
            <rFont val="Tahoma"/>
            <family val="2"/>
          </rPr>
          <t>31</t>
        </r>
      </text>
    </comment>
    <comment ref="T154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5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N15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5" authorId="1">
      <text>
        <r>
          <rPr>
            <b/>
            <sz val="9"/>
            <color indexed="81"/>
            <rFont val="Tahoma"/>
            <family val="2"/>
          </rPr>
          <t>32</t>
        </r>
      </text>
    </comment>
    <comment ref="T155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6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N15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6" authorId="1">
      <text>
        <r>
          <rPr>
            <b/>
            <sz val="9"/>
            <color indexed="81"/>
            <rFont val="Tahoma"/>
            <family val="2"/>
          </rPr>
          <t>33</t>
        </r>
      </text>
    </comment>
    <comment ref="T156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7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N15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7" authorId="1">
      <text>
        <r>
          <rPr>
            <b/>
            <sz val="9"/>
            <color indexed="81"/>
            <rFont val="Tahoma"/>
            <family val="2"/>
          </rPr>
          <t>34</t>
        </r>
      </text>
    </comment>
    <comment ref="T157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8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N15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8" authorId="1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T158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9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N15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9" authorId="1">
      <text>
        <r>
          <rPr>
            <b/>
            <sz val="9"/>
            <color indexed="81"/>
            <rFont val="Tahoma"/>
            <family val="2"/>
          </rPr>
          <t>36</t>
        </r>
      </text>
    </comment>
    <comment ref="T159" authorId="1">
      <text>
        <r>
          <rPr>
            <b/>
            <sz val="9"/>
            <color indexed="81"/>
            <rFont val="Tahoma"/>
            <family val="2"/>
          </rPr>
          <t>Blank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<sst xmlns="http://schemas.openxmlformats.org/spreadsheetml/2006/main" count="197" uniqueCount="183">
  <si>
    <t>Look Up List</t>
  </si>
  <si>
    <t>M=Male, F=Female</t>
  </si>
  <si>
    <t>F</t>
  </si>
  <si>
    <t>Do you have adequate space for clients to be interviewed in confidentiality?</t>
  </si>
  <si>
    <t>Yes=1, No=2</t>
  </si>
  <si>
    <t>Did you receive any training specific to working with women and children who are victims of violent crime?</t>
  </si>
  <si>
    <t>Do you operate under a code of conduct?</t>
  </si>
  <si>
    <t>Has your security ever been threatened as a result of OCC case?</t>
  </si>
  <si>
    <t>Do you experience pressure from anyone when you provide your services?</t>
  </si>
  <si>
    <t>How are cases referred to the One Stop Crisis Centre?</t>
  </si>
  <si>
    <t>How long does a typical case take to finalize?</t>
  </si>
  <si>
    <t>What percentage of cases are settled or resolved through out of court agreement?</t>
  </si>
  <si>
    <t>%</t>
  </si>
  <si>
    <t>What is the main reason cases are not filed by clients?</t>
  </si>
  <si>
    <t>1=Do not want family’s breadwinner to go to prison</t>
  </si>
  <si>
    <t>2=Do not want trauma of court</t>
  </si>
  <si>
    <t>3=Embarrassment in family/community</t>
  </si>
  <si>
    <t>4=Retaliation by husband or his family</t>
  </si>
  <si>
    <t xml:space="preserve">How do you define a successful outcome of a case? </t>
  </si>
  <si>
    <t>1=Client and her children are protected</t>
  </si>
  <si>
    <t>2=What client wants?</t>
  </si>
  <si>
    <t>3=Perpetrator is convicted</t>
  </si>
  <si>
    <t>4=Financial compensation</t>
  </si>
  <si>
    <t>How would you describe the relationship between the One Stop Crisis Centre and criminal justice institutions e.g. police, courts etc.?</t>
  </si>
  <si>
    <t>1=Good</t>
  </si>
  <si>
    <t>2=Poor</t>
  </si>
  <si>
    <t>3=Indifferent</t>
  </si>
  <si>
    <t>4=None</t>
  </si>
  <si>
    <t>What are the three things that most frustrate you about the criminal justice system?</t>
  </si>
  <si>
    <t>1=Witnesses not attending including witness allowance</t>
  </si>
  <si>
    <t>2=Poor investigations</t>
  </si>
  <si>
    <t>3=Lengthy trials, too many adjournments</t>
  </si>
  <si>
    <t>4=Lack of IT, other equipment, logistic &amp; human resource, lawyers, security of evidence</t>
  </si>
  <si>
    <t>5=Lack of courts</t>
  </si>
  <si>
    <t>6=Lack of judges</t>
  </si>
  <si>
    <t>7=Corruption</t>
  </si>
  <si>
    <t>8=Political interference</t>
  </si>
  <si>
    <t>9=Security for judges and witnesses</t>
  </si>
  <si>
    <t>10=Outdated laws</t>
  </si>
  <si>
    <t>11=Lack of Coordination, cooperation</t>
  </si>
  <si>
    <t>12=Low/insufficient professional standards</t>
  </si>
  <si>
    <t>13=Medical Officer slows down to issue certificate or false certificate</t>
  </si>
  <si>
    <t>14=Prosecution services: Permanent, poor service</t>
  </si>
  <si>
    <t>15=Lack of training</t>
  </si>
  <si>
    <t>16=Low fees and remuneration (prosecution)</t>
  </si>
  <si>
    <t>17=Wrong storing of Evidence in the Malkhana and evidence/witness not presenting before the Judge timely, accused not presenting in the court room</t>
  </si>
  <si>
    <t>18=Witness change evidence after liaise with the other party</t>
  </si>
  <si>
    <t>19=Bail issues including if serious accused person gets bail</t>
  </si>
  <si>
    <t>20=Lack of awareness</t>
  </si>
  <si>
    <t>21=Tendency of filing false allegations</t>
  </si>
  <si>
    <t>22=Lawyers' problem including negligence, negligence in providing legal service , also for prison as deprived institution</t>
  </si>
  <si>
    <t>23=Lack of compromise, ADR</t>
  </si>
  <si>
    <t>24=Lack of space, toilet, hygiene, accommodation (overcrowding)-prison</t>
  </si>
  <si>
    <t>25=Multiple accused (innocent)</t>
  </si>
  <si>
    <t>26=Harassment of accused or witness</t>
  </si>
  <si>
    <t>27=Complicated process, high cost, long distance from court, delay in charge sheet, rearrested for not presenting recall etc</t>
  </si>
  <si>
    <t>28=Case backlogs</t>
  </si>
  <si>
    <t>29=Conviction rate</t>
  </si>
  <si>
    <t>30=NOS law is very week, hard to get explanation for many sections</t>
  </si>
  <si>
    <t>31=No space(Room)for witness</t>
  </si>
  <si>
    <t>32=No consultation/advice taken from PP by IO before submitting Charge sheet</t>
  </si>
  <si>
    <t>33=Probation Officers are newly appointed and have no experience how this system works</t>
  </si>
  <si>
    <t>34=Lawyers(PP)/Judges not interested to use Probation for first or minor offenders</t>
  </si>
  <si>
    <t>35=Not following child (2013) act, Probation of offenders ordinance fully</t>
  </si>
  <si>
    <t>36=Punitive mentality of Judges</t>
  </si>
  <si>
    <t>37=Judges do not recognize probation service or Probation officers</t>
  </si>
  <si>
    <t>What changes would help you do your work more effectively and efficiently?</t>
  </si>
  <si>
    <t>1=Speed up proceedings</t>
  </si>
  <si>
    <t>2=Digitalize processes</t>
  </si>
  <si>
    <t>3=Improve witness support</t>
  </si>
  <si>
    <t>4=Improve institutional cooperation, coordination</t>
  </si>
  <si>
    <t>5=Reduce political interference and corruption</t>
  </si>
  <si>
    <t>6=Increase use of forensic evidence</t>
  </si>
  <si>
    <t>7=Provide better community support</t>
  </si>
  <si>
    <t>8=Post magistrates at police stations, involve magistrates into investigation</t>
  </si>
  <si>
    <t>9=Improve HR management/ inc shift systems</t>
  </si>
  <si>
    <t>10=Decentralize decision making</t>
  </si>
  <si>
    <t>11=Introduce an independent and permanent prosecution service</t>
  </si>
  <si>
    <t>12=Reform legislation</t>
  </si>
  <si>
    <t>13=Improve professional standards</t>
  </si>
  <si>
    <t>14=Improve investigations</t>
  </si>
  <si>
    <t>15=Raise awareness about the law and legal aid, council, probation by Arranging workshop and awareness programs with Civil society, Judges, Police and Lawyers(stakeholders)</t>
  </si>
  <si>
    <t>16=Modernize and improve infrastructure including number of courts</t>
  </si>
  <si>
    <t>17=Increase number of judges</t>
  </si>
  <si>
    <t>18=Expand jurisdiction of magistrates</t>
  </si>
  <si>
    <t>19=Limit the number of adjournments to 3</t>
  </si>
  <si>
    <t>20=Discharge all cases after 2 years</t>
  </si>
  <si>
    <t>21=Use more ADR in criminal cases</t>
  </si>
  <si>
    <t>22=Simplify judges' notetaking</t>
  </si>
  <si>
    <t>23=Increase space in prisons</t>
  </si>
  <si>
    <t>24=Speed up legal aid application process</t>
  </si>
  <si>
    <t>25=Improve access to legal aid in prison and at police stations</t>
  </si>
  <si>
    <t>26=Introduce a public defender system</t>
  </si>
  <si>
    <t>27=Increase fees for Public Prosecutors and Panel lawyers</t>
  </si>
  <si>
    <t>28=Expand the use of paralegals</t>
  </si>
  <si>
    <t>29=Provide more rehabilitation activities in prison</t>
  </si>
  <si>
    <t>30=Improve logistics</t>
  </si>
  <si>
    <t>31=Expand village court jurisdiction</t>
  </si>
  <si>
    <t>32=Increased Witness attendance</t>
  </si>
  <si>
    <t>33=Witnesses, Employees, Prisoners &amp; Judges safety and security, well equipped facilities</t>
  </si>
  <si>
    <t>34=Improved Supervision by Higher Officials</t>
  </si>
  <si>
    <t>35=Implement Judgement strictly</t>
  </si>
  <si>
    <t>36=Better consultation among IO and PP before submitting Investigation Report</t>
  </si>
  <si>
    <t>37=Training, abroad or local mission</t>
  </si>
  <si>
    <t>38=Correct storing of Evidence in the Malkhana and presenting before the Judge timely.</t>
  </si>
  <si>
    <t>39=IO should make witness to give hand written evidence according to CRPC 161 and hand over that to PP immediately.</t>
  </si>
  <si>
    <t>40=Improve Salary scale &amp; designation, rewards, upgradation, or also include prison employees into cader service</t>
  </si>
  <si>
    <t>41=Create accountability for the performance</t>
  </si>
  <si>
    <t>42=Arrange or modify accommodation, recreational facilities for employees</t>
  </si>
  <si>
    <t>43=Improve prisoners' diet, health &amp; hygiene</t>
  </si>
  <si>
    <t>44=It should be Obligatory to submit NER report to the Court</t>
  </si>
  <si>
    <t>45=Witness waiting room (separate, clean, secured)</t>
  </si>
  <si>
    <t>46=Fulltime probation Officers in every districts</t>
  </si>
  <si>
    <t>47=Magistracy power to Probation officers</t>
  </si>
  <si>
    <t>48=Separate Child court for Child related cases</t>
  </si>
  <si>
    <t>49=Probation office In the court yard or near to child court</t>
  </si>
  <si>
    <t>50=Positive mentality of Judges and lawyers to use Probation</t>
  </si>
  <si>
    <t>51=Arrange workshop and awareness programs with Civil society,Judges,Police and lawyers(stakeholders)</t>
  </si>
  <si>
    <t>52=KUK and CDC and Safe home in every districts</t>
  </si>
  <si>
    <t>53=Keeping Probation acts in the syllabus in law colleges</t>
  </si>
  <si>
    <t>54=Fully implementation of Child, Probation and Safe home related acts</t>
  </si>
  <si>
    <t>55=If SC encourage Judges for more probation orders by giving monthly target</t>
  </si>
  <si>
    <t>What, if any, measures have you introduced to improve local performance in the criminal justice system?</t>
  </si>
  <si>
    <t>1=Improved efficiency of DLAO including by helped to get legal aid service</t>
  </si>
  <si>
    <t>2=Reduce backlog cases including by audited pending cases against cause list/case diary &amp; color coded backlog cases</t>
  </si>
  <si>
    <t>3=Encouraged parties to compromise</t>
  </si>
  <si>
    <t>4=Improved witness management including phone numbers, locations, allowance, hearing witness using multimedia, calling the witness directly into court</t>
  </si>
  <si>
    <t>5=Increased awareness of laws and procedures</t>
  </si>
  <si>
    <t>6=Provided vocational training for under trial prisoners</t>
  </si>
  <si>
    <t>7=Provided counselling; drug, motivation etc.</t>
  </si>
  <si>
    <t>8=Selling prisoner made products and gave earned money to prisoners, rewards prisoners</t>
  </si>
  <si>
    <t>9=Established training program for convicted prisoners</t>
  </si>
  <si>
    <t>10=Used CCC to improve coordination eg; ensure no on-call or unrepresented prisoners, internal meetings for case follow up</t>
  </si>
  <si>
    <t>11=Introduced activities for children</t>
  </si>
  <si>
    <t>12=Strengthened supervision</t>
  </si>
  <si>
    <t>13=Collected money to buy clothes for poor people</t>
  </si>
  <si>
    <t>14=Keeping the court clean</t>
  </si>
  <si>
    <t>15=Made home visits to mediate, made arrangement for accused to meet the relatives</t>
  </si>
  <si>
    <t>16=Appointed ward mediators</t>
  </si>
  <si>
    <t>17=Adopted court filing system</t>
  </si>
  <si>
    <t>18=Abolished unofficial fees, paid fees by own</t>
  </si>
  <si>
    <t>19=Set up separate PP office</t>
  </si>
  <si>
    <t>20=Set up witness waiting room</t>
  </si>
  <si>
    <t>21=Implemented art 166 of the constitution</t>
  </si>
  <si>
    <t>22=Used social media to collect information</t>
  </si>
  <si>
    <t>23=Sent petty cases to village courts</t>
  </si>
  <si>
    <t>24=Helped in mediation</t>
  </si>
  <si>
    <t>25=CCTV installation</t>
  </si>
  <si>
    <t>26=Separate women and children's desk</t>
  </si>
  <si>
    <t>27=Boost n of women PPs</t>
  </si>
  <si>
    <t>28=Any kind of training, joint training for police and prosecutors</t>
  </si>
  <si>
    <t>29=Speeds up prisoner appearances including produced/initiated prisoners into court, helped to collect dates, docs from court</t>
  </si>
  <si>
    <t>30=Helped to connect with Paralegals</t>
  </si>
  <si>
    <t>31=Developed infrastructure by own initiative</t>
  </si>
  <si>
    <t>32=Help court to reduce pending cases avoiding unnecessary delay</t>
  </si>
  <si>
    <t>33=Maintain continuous communication with IO</t>
  </si>
  <si>
    <t>34=Assuring safety for Witnesses</t>
  </si>
  <si>
    <t>35=Consult with accused and plaintiff before hearing date</t>
  </si>
  <si>
    <t>36=Friendly behavior with clients</t>
  </si>
  <si>
    <t>Have you received any training on the Domestic 
Violence Act (Protection and Prevention) Act (2010)?</t>
  </si>
  <si>
    <t>Gender</t>
  </si>
  <si>
    <t>Questions from the practitioner survey forms-OCC</t>
  </si>
  <si>
    <t>No.</t>
  </si>
  <si>
    <t>District ID 2 (GJG)</t>
  </si>
  <si>
    <t>Total</t>
  </si>
  <si>
    <t>Count</t>
  </si>
  <si>
    <t>1= Doctor</t>
  </si>
  <si>
    <t>2= Social worker</t>
  </si>
  <si>
    <t>3= Community worker/ NGO</t>
  </si>
  <si>
    <t>4= Friend or relative</t>
  </si>
  <si>
    <t>5= Other</t>
  </si>
  <si>
    <t>Through settlement (Months)</t>
  </si>
  <si>
    <t>Percentage</t>
  </si>
  <si>
    <t>Statistical Analysis</t>
  </si>
  <si>
    <t>Avg</t>
  </si>
  <si>
    <t>Median</t>
  </si>
  <si>
    <t>Mode</t>
  </si>
  <si>
    <t>Max Value</t>
  </si>
  <si>
    <t>Min Value</t>
  </si>
  <si>
    <t>Std Dev</t>
  </si>
  <si>
    <t>Have you received any training on the Children Act (2013)?</t>
  </si>
  <si>
    <t>In the courts (Years)</t>
  </si>
  <si>
    <t>In your opinion, what percentage of domestic violence victims want to reconcile with the family?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</si>
</sst>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7" fillId="8" borderId="0" xfId="0" applyFont="1" applyFill="1" applyAlignment="1">
      <alignment horizontal="right" vertical="center"/>
    </xf>
    <xf numFmtId="0" fontId="7" fillId="8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2" fillId="5" borderId="1" xfId="0" applyNumberFormat="1" applyFont="1" applyFill="1" applyBorder="1" applyAlignment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9" fontId="1" fillId="3" borderId="0" xfId="1" applyFont="1" applyFill="1" applyAlignment="1">
      <alignment horizontal="right" vertical="center"/>
    </xf>
    <xf numFmtId="9" fontId="1" fillId="3" borderId="1" xfId="1" applyFont="1" applyFill="1" applyBorder="1" applyAlignment="1">
      <alignment horizontal="right" vertical="center" wrapText="1"/>
    </xf>
    <xf numFmtId="9" fontId="1" fillId="2" borderId="0" xfId="1" applyFont="1" applyFill="1" applyAlignment="1">
      <alignment horizontal="right" vertical="center"/>
    </xf>
    <xf numFmtId="9" fontId="1" fillId="2" borderId="1" xfId="1" applyFont="1" applyFill="1" applyBorder="1" applyAlignment="1">
      <alignment horizontal="right" vertical="center" wrapText="1"/>
    </xf>
    <xf numFmtId="0" fontId="2" fillId="6" borderId="1" xfId="0" applyNumberFormat="1" applyFont="1" applyFill="1" applyBorder="1" applyAlignment="1">
      <alignment horizontal="right" vertical="center" wrapText="1"/>
    </xf>
    <xf numFmtId="1" fontId="2" fillId="6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1" fontId="2" fillId="5" borderId="0" xfId="0" applyNumberFormat="1" applyFont="1" applyFill="1" applyAlignment="1">
      <alignment horizontal="right" vertical="center"/>
    </xf>
    <xf numFmtId="1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2" fontId="2" fillId="6" borderId="0" xfId="0" applyNumberFormat="1" applyFont="1" applyFill="1" applyAlignment="1">
      <alignment horizontal="right" vertical="top"/>
    </xf>
    <xf numFmtId="1" fontId="2" fillId="5" borderId="0" xfId="0" applyNumberFormat="1" applyFont="1" applyFill="1" applyAlignment="1">
      <alignment horizontal="right" vertical="center"/>
    </xf>
    <xf numFmtId="2" fontId="2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horizontal="right" vertical="top"/>
    </xf>
    <xf numFmtId="1" fontId="2" fillId="5" borderId="1" xfId="0" applyNumberFormat="1" applyFont="1" applyFill="1" applyBorder="1" applyAlignment="1">
      <alignment horizontal="right"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1" fontId="2" fillId="6" borderId="0" xfId="0" applyNumberFormat="1" applyFont="1" applyFill="1" applyAlignment="1">
      <alignment horizontal="right" vertical="top"/>
    </xf>
    <xf numFmtId="1" fontId="2" fillId="6" borderId="1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Gender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CB-4897-998A-08E48509216E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CB-4897-998A-08E48509216E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CB-4897-998A-08E48509216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Male</a:t>
                    </a:r>
                    <a:r>
                      <a:rPr lang="en-US" baseline="0"/>
                      <a:t>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0CB-4897-998A-08E4850921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Female</a:t>
                    </a:r>
                    <a:r>
                      <a:rPr lang="en-US" baseline="0"/>
                      <a:t>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0CB-4897-998A-08E4850921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0CB-4897-998A-08E48509216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OCC!$M$3:$O$3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CB-4897-998A-08E48509216E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0CB-4897-998A-08E48509216E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0CB-4897-998A-08E48509216E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0CB-4897-998A-08E48509216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0CB-4897-998A-08E48509216E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How long does a typical case take to finalize?</a:t>
            </a:r>
            <a:br>
              <a:rPr lang="en-US" sz="1600" b="1" i="0" baseline="0">
                <a:solidFill>
                  <a:sysClr val="windowText" lastClr="000000"/>
                </a:solidFill>
                <a:effectLst/>
              </a:rPr>
            </a:b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In the courts (Years)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1-4060-B280-6F0F1DD81CB3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1-4060-B280-6F0F1DD81CB3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A1-4060-B280-6F0F1DD81CB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5 years,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A1-4060-B280-6F0F1DD81C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6 years,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A1-4060-B280-6F0F1DD81C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A1-4060-B280-6F0F1DD81CB3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OCC!$M$16:$O$16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A1-4060-B280-6F0F1DD81CB3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8A1-4060-B280-6F0F1DD81CB3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8A1-4060-B280-6F0F1DD81CB3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8A1-4060-B280-6F0F1DD81CB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8A1-4060-B280-6F0F1DD81CB3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How long does a typical case take to finalize?</a:t>
            </a:r>
            <a:br>
              <a:rPr lang="en-US" sz="1600" b="1" i="0" baseline="0">
                <a:solidFill>
                  <a:sysClr val="windowText" lastClr="000000"/>
                </a:solidFill>
                <a:effectLst/>
              </a:rPr>
            </a:b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Through settlements (Months)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0A-4224-BE8B-A90E9700EE61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0A-4224-BE8B-A90E9700EE61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0A-4224-BE8B-A90E9700EE61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A0A-4224-BE8B-A90E9700EE6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1 month,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0A-4224-BE8B-A90E9700EE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2 months,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A0A-4224-BE8B-A90E9700EE6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5 months,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A0A-4224-BE8B-A90E9700EE6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Blank</a:t>
                    </a:r>
                    <a:r>
                      <a:rPr lang="en-US" baseline="0"/>
                      <a:t>, </a:t>
                    </a:r>
                    <a:fld id="{F9DC3B6E-A132-4105-8E23-2457B075A560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57981528-353C-4493-98BB-5B7D416EA66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2A0A-4224-BE8B-A90E9700EE6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OCC!$M$17:$P$17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A0A-4224-BE8B-A90E9700EE61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A0A-4224-BE8B-A90E9700EE61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A0A-4224-BE8B-A90E9700EE61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A0A-4224-BE8B-A90E9700EE6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A0A-4224-BE8B-A90E9700EE61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OCC:</a:t>
            </a:r>
            <a:r>
              <a:rPr lang="en-US" sz="1400" b="1" baseline="0">
                <a:solidFill>
                  <a:sysClr val="windowText" lastClr="000000"/>
                </a:solidFill>
              </a:rPr>
              <a:t> 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What percentage of cases are settled or resolved through out of court agreement?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A-4C51-A845-98F9C40E24AF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A-4C51-A845-98F9C40E24AF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A-4C51-A845-98F9C40E24AF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A-4C51-A845-98F9C40E24AF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A-4C51-A845-98F9C40E24AF}"/>
              </c:ext>
            </c:extLst>
          </c:dPt>
          <c:dPt>
            <c:idx val="5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ADA-4C51-A845-98F9C40E24AF}"/>
              </c:ext>
            </c:extLst>
          </c:dPt>
          <c:dLbls>
            <c:dLbl>
              <c:idx val="0"/>
              <c:layout>
                <c:manualLayout>
                  <c:x val="3.3639944653020053E-2"/>
                  <c:y val="2.560314172724944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0-10%, </a:t>
                    </a:r>
                    <a:fld id="{D17B7B98-BD3E-4268-BF4E-591ED3FCDE8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1E3026BF-4A87-4062-98AF-5445A9A061A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ADA-4C51-A845-98F9C40E24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11-25%, </a:t>
                    </a:r>
                    <a:fld id="{E6FB8ADD-28AB-4E92-AA9E-C9F2A139100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486C7F4A-A0B6-4850-B868-34B297055DC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ADA-4C51-A845-98F9C40E24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26-49%, </a:t>
                    </a:r>
                    <a:fld id="{AFA863A2-EE66-4392-A142-58C83AB409C5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37EEFCF7-31A9-4130-AEB0-111B88DB93D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ADA-4C51-A845-98F9C40E24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aseline="0"/>
                      <a:t>50-74%, </a:t>
                    </a:r>
                    <a:fld id="{8CBEFCAD-2334-4965-89C1-EF0A5015E0E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D9BBC9A2-5469-4C6A-9F3C-87D7016FF33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ADA-4C51-A845-98F9C40E24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baseline="0"/>
                      <a:t>75-100%, </a:t>
                    </a:r>
                    <a:fld id="{CE3113AA-8F17-4A20-B85F-F7C488B0736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FA9CB8F-C503-4BA2-9C07-AB112C81712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ADA-4C51-A845-98F9C40E24AF}"/>
                </c:ext>
              </c:extLst>
            </c:dLbl>
            <c:dLbl>
              <c:idx val="5"/>
              <c:layout>
                <c:manualLayout>
                  <c:x val="-2.7332455030578909E-2"/>
                  <c:y val="-5.120628345449890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337DCA0F-BC58-496B-BE4C-C50A559E5C7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FA550670-9D75-4522-8EF9-DBDDD252A1F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ADA-4C51-A845-98F9C40E24A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OCC!$M$18:$R$18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ADA-4C51-A845-98F9C40E24AF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ADA-4C51-A845-98F9C40E24AF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ADA-4C51-A845-98F9C40E24AF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ADA-4C51-A845-98F9C40E24AF}"/>
              </c:ext>
            </c:extLst>
          </c:dPt>
          <c:dLbls>
            <c:dLbl>
              <c:idx val="0"/>
              <c:layout>
                <c:manualLayout>
                  <c:x val="6.8124955210007209E-3"/>
                  <c:y val="-3.53680127411408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Male</a:t>
                    </a:r>
                    <a:r>
                      <a:rPr lang="en-US" baseline="0"/>
                      <a:t>, </a:t>
                    </a:r>
                    <a:fld id="{DA1A980F-F82C-4AFF-B2FB-0279C0108AB6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ADA-4C51-A845-98F9C40E24AF}"/>
                </c:ext>
              </c:extLst>
            </c:dLbl>
            <c:dLbl>
              <c:idx val="1"/>
              <c:layout>
                <c:manualLayout>
                  <c:x val="-3.0036899117763607E-2"/>
                  <c:y val="-4.77023659194367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Female</a:t>
                    </a:r>
                    <a:r>
                      <a:rPr lang="en-US" baseline="0"/>
                      <a:t>, </a:t>
                    </a:r>
                    <a:fld id="{43539265-5A89-45B7-94A8-4117C67BD31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FADA-4C51-A845-98F9C40E24AF}"/>
                </c:ext>
              </c:extLst>
            </c:dLbl>
            <c:dLbl>
              <c:idx val="2"/>
              <c:layout>
                <c:manualLayout>
                  <c:x val="2.2906403554875748E-2"/>
                  <c:y val="3.521009371616799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31F5B774-A573-4C9C-8945-4DF1EEBD440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FADA-4C51-A845-98F9C40E24A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[2]Magistrates!$IH$5:$IJ$5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ADA-4C51-A845-98F9C40E24AF}"/>
            </c:ext>
          </c:extLst>
        </c:ser>
        <c:dLbls>
          <c:showPercent val="1"/>
        </c:dLbls>
        <c:firstSliceAng val="41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OCC:</a:t>
            </a:r>
            <a:r>
              <a:rPr lang="en-US" sz="1400" b="1" baseline="0">
                <a:solidFill>
                  <a:sysClr val="windowText" lastClr="000000"/>
                </a:solidFill>
              </a:rPr>
              <a:t> </a:t>
            </a: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In your opinion, what percentage of domestic violence victims want to reconcile with the family?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EC-4731-80C7-C2638A964F94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EC-4731-80C7-C2638A964F94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EC-4731-80C7-C2638A964F94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EC-4731-80C7-C2638A964F94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7EC-4731-80C7-C2638A964F94}"/>
              </c:ext>
            </c:extLst>
          </c:dPt>
          <c:dPt>
            <c:idx val="5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7EC-4731-80C7-C2638A964F94}"/>
              </c:ext>
            </c:extLst>
          </c:dPt>
          <c:dLbls>
            <c:dLbl>
              <c:idx val="0"/>
              <c:layout>
                <c:manualLayout>
                  <c:x val="4.4033445037208491E-2"/>
                  <c:y val="5.049210671943635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0-10%, </a:t>
                    </a:r>
                    <a:fld id="{D17B7B98-BD3E-4268-BF4E-591ED3FCDE8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1E3026BF-4A87-4062-98AF-5445A9A061A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7EC-4731-80C7-C2638A964F94}"/>
                </c:ext>
              </c:extLst>
            </c:dLbl>
            <c:dLbl>
              <c:idx val="1"/>
              <c:layout>
                <c:manualLayout>
                  <c:x val="-4.1573875631261527E-3"/>
                  <c:y val="-1.555555501117918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11-25%, </a:t>
                    </a:r>
                    <a:fld id="{E6FB8ADD-28AB-4E92-AA9E-C9F2A139100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486C7F4A-A0B6-4850-B868-34B297055DC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7EC-4731-80C7-C2638A964F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26-49%, </a:t>
                    </a:r>
                    <a:fld id="{AFA863A2-EE66-4392-A142-58C83AB409C5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37EEFCF7-31A9-4130-AEB0-111B88DB93D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7EC-4731-80C7-C2638A964F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aseline="0"/>
                      <a:t>50-74%, </a:t>
                    </a:r>
                    <a:fld id="{8CBEFCAD-2334-4965-89C1-EF0A5015E0E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D9BBC9A2-5469-4C6A-9F3C-87D7016FF33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7EC-4731-80C7-C2638A964F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baseline="0"/>
                      <a:t>75-100%, </a:t>
                    </a:r>
                    <a:fld id="{CE3113AA-8F17-4A20-B85F-F7C488B0736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FA9CB8F-C503-4BA2-9C07-AB112C81712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7EC-4731-80C7-C2638A964F94}"/>
                </c:ext>
              </c:extLst>
            </c:dLbl>
            <c:dLbl>
              <c:idx val="5"/>
              <c:layout>
                <c:manualLayout>
                  <c:x val="-8.969334520098364E-2"/>
                  <c:y val="-8.231730245608744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337DCA0F-BC58-496B-BE4C-C50A559E5C7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FA550670-9D75-4522-8EF9-DBDDD252A1F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Val val="1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7EC-4731-80C7-C2638A964F94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Cat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OCC!$M$19:$R$19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7EC-4731-80C7-C2638A964F94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7EC-4731-80C7-C2638A964F94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7EC-4731-80C7-C2638A964F94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7EC-4731-80C7-C2638A964F94}"/>
              </c:ext>
            </c:extLst>
          </c:dPt>
          <c:dLbls>
            <c:dLbl>
              <c:idx val="0"/>
              <c:layout>
                <c:manualLayout>
                  <c:x val="6.8124955210007209E-3"/>
                  <c:y val="-3.53680127411408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Male</a:t>
                    </a:r>
                    <a:r>
                      <a:rPr lang="en-US" baseline="0"/>
                      <a:t>, </a:t>
                    </a:r>
                    <a:fld id="{DA1A980F-F82C-4AFF-B2FB-0279C0108AB6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37EC-4731-80C7-C2638A964F94}"/>
                </c:ext>
              </c:extLst>
            </c:dLbl>
            <c:dLbl>
              <c:idx val="1"/>
              <c:layout>
                <c:manualLayout>
                  <c:x val="-3.0036899117763607E-2"/>
                  <c:y val="-4.77023659194367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Female</a:t>
                    </a:r>
                    <a:r>
                      <a:rPr lang="en-US" baseline="0"/>
                      <a:t>, </a:t>
                    </a:r>
                    <a:fld id="{43539265-5A89-45B7-94A8-4117C67BD31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37EC-4731-80C7-C2638A964F94}"/>
                </c:ext>
              </c:extLst>
            </c:dLbl>
            <c:dLbl>
              <c:idx val="2"/>
              <c:layout>
                <c:manualLayout>
                  <c:x val="2.2906403554875748E-2"/>
                  <c:y val="3.521009371616799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31F5B774-A573-4C9C-8945-4DF1EEBD440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37EC-4731-80C7-C2638A964F9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[2]Magistrates!$IH$5:$IJ$5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37EC-4731-80C7-C2638A964F94}"/>
            </c:ext>
          </c:extLst>
        </c:ser>
        <c:dLbls>
          <c:showPercent val="1"/>
        </c:dLbls>
        <c:firstSliceAng val="41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OCC: What is the main reason cases are not filed by clients?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Pt>
            <c:idx val="0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67-47E0-97BF-2A94B79EE5AC}"/>
              </c:ext>
            </c:extLst>
          </c:dPt>
          <c:dPt>
            <c:idx val="1"/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67-47E0-97BF-2A94B79EE5AC}"/>
              </c:ext>
            </c:extLst>
          </c:dPt>
          <c:dPt>
            <c:idx val="2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67-47E0-97BF-2A94B79EE5AC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67-47E0-97BF-2A94B79EE5AC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67-47E0-97BF-2A94B79EE5AC}"/>
              </c:ext>
            </c:extLst>
          </c:dPt>
          <c:dPt>
            <c:idx val="5"/>
            <c:spPr>
              <a:solidFill>
                <a:schemeClr val="tx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67-47E0-97BF-2A94B79EE5AC}"/>
              </c:ext>
            </c:extLst>
          </c:dPt>
          <c:dLbls>
            <c:dLbl>
              <c:idx val="0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solidFill>
                  <a:srgbClr val="FFC000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solidFill>
                  <a:srgbClr val="70AD47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solidFill>
                  <a:srgbClr val="4472C4">
                    <a:lumMod val="20000"/>
                    <a:lumOff val="8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solidFill>
                  <a:srgbClr val="44546A">
                    <a:lumMod val="40000"/>
                    <a:lumOff val="6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spPr>
                <a:solidFill>
                  <a:sysClr val="window" lastClr="FFFFFF">
                    <a:lumMod val="85000"/>
                    <a:alpha val="7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solidFill>
                <a:sysClr val="windowText" lastClr="000000">
                  <a:lumMod val="65000"/>
                  <a:lumOff val="35000"/>
                  <a:alpha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accentCallout1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OCC!$C$20:$C$23</c:f>
              <c:strCache>
                <c:ptCount val="4"/>
                <c:pt idx="0">
                  <c:v>1=Do not want family’s breadwinner to go to prison</c:v>
                </c:pt>
                <c:pt idx="1">
                  <c:v>2=Do not want trauma of court</c:v>
                </c:pt>
                <c:pt idx="2">
                  <c:v>3=Embarrassment in family/community</c:v>
                </c:pt>
                <c:pt idx="3">
                  <c:v>4=Retaliation by husband or his family</c:v>
                </c:pt>
              </c:strCache>
            </c:strRef>
          </c:cat>
          <c:val>
            <c:numRef>
              <c:f>OCC!$S$20:$S$23</c:f>
              <c:numCache>
                <c:formatCode>0%</c:formatCode>
                <c:ptCount val="4"/>
                <c:pt idx="0">
                  <c:v>0.25</c:v>
                </c:pt>
                <c:pt idx="1">
                  <c:v>0.125</c:v>
                </c:pt>
                <c:pt idx="2">
                  <c:v>0.375</c:v>
                </c:pt>
                <c:pt idx="3">
                  <c:v>0.625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567-47E0-97BF-2A94B79EE5AC}"/>
            </c:ext>
          </c:extLst>
        </c:ser>
        <c:gapWidth val="65"/>
        <c:axId val="124663296"/>
        <c:axId val="124664832"/>
      </c:barChart>
      <c:catAx>
        <c:axId val="12466329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4664832"/>
        <c:crosses val="autoZero"/>
        <c:auto val="1"/>
        <c:lblAlgn val="ctr"/>
        <c:lblOffset val="100"/>
      </c:catAx>
      <c:valAx>
        <c:axId val="124664832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6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OCC: How do you define a successful outcome of a case?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Pt>
            <c:idx val="0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BA-4451-B41A-3468BF844745}"/>
              </c:ext>
            </c:extLst>
          </c:dPt>
          <c:dPt>
            <c:idx val="1"/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BA-4451-B41A-3468BF844745}"/>
              </c:ext>
            </c:extLst>
          </c:dPt>
          <c:dPt>
            <c:idx val="2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2BA-4451-B41A-3468BF844745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BA-4451-B41A-3468BF844745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2BA-4451-B41A-3468BF844745}"/>
              </c:ext>
            </c:extLst>
          </c:dPt>
          <c:dPt>
            <c:idx val="5"/>
            <c:spPr>
              <a:solidFill>
                <a:schemeClr val="tx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2BA-4451-B41A-3468BF844745}"/>
              </c:ext>
            </c:extLst>
          </c:dPt>
          <c:dLbls>
            <c:dLbl>
              <c:idx val="0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solidFill>
                  <a:srgbClr val="FFC000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solidFill>
                  <a:srgbClr val="70AD47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solidFill>
                  <a:srgbClr val="4472C4">
                    <a:lumMod val="20000"/>
                    <a:lumOff val="8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solidFill>
                  <a:srgbClr val="44546A">
                    <a:lumMod val="40000"/>
                    <a:lumOff val="6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spPr>
                <a:solidFill>
                  <a:sysClr val="window" lastClr="FFFFFF">
                    <a:lumMod val="85000"/>
                    <a:alpha val="7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solidFill>
                <a:sysClr val="windowText" lastClr="000000">
                  <a:lumMod val="65000"/>
                  <a:lumOff val="35000"/>
                  <a:alpha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accentCallout1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OCC!$C$24:$C$27</c:f>
              <c:strCache>
                <c:ptCount val="4"/>
                <c:pt idx="0">
                  <c:v>1=Client and her children are protected</c:v>
                </c:pt>
                <c:pt idx="1">
                  <c:v>2=What client wants?</c:v>
                </c:pt>
                <c:pt idx="2">
                  <c:v>3=Perpetrator is convicted</c:v>
                </c:pt>
                <c:pt idx="3">
                  <c:v>4=Financial compensation</c:v>
                </c:pt>
              </c:strCache>
            </c:strRef>
          </c:cat>
          <c:val>
            <c:numRef>
              <c:f>OCC!$S$24:$S$27</c:f>
              <c:numCache>
                <c:formatCode>0%</c:formatCode>
                <c:ptCount val="4"/>
                <c:pt idx="0">
                  <c:v>0.25</c:v>
                </c:pt>
                <c:pt idx="1">
                  <c:v>0.125</c:v>
                </c:pt>
                <c:pt idx="2">
                  <c:v>0.5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BA-4451-B41A-3468BF844745}"/>
            </c:ext>
          </c:extLst>
        </c:ser>
        <c:gapWidth val="65"/>
        <c:axId val="124725888"/>
        <c:axId val="124739968"/>
      </c:barChart>
      <c:catAx>
        <c:axId val="1247258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4739968"/>
        <c:crosses val="autoZero"/>
        <c:auto val="1"/>
        <c:lblAlgn val="ctr"/>
        <c:lblOffset val="100"/>
      </c:catAx>
      <c:valAx>
        <c:axId val="12473996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2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OCC: How would you describe the relationship between the One Stop Crisis Centre and criminal justice institutions e.g. police, courts etc.?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Pt>
            <c:idx val="0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4-41B0-AA61-CA0893FF9CCB}"/>
              </c:ext>
            </c:extLst>
          </c:dPt>
          <c:dPt>
            <c:idx val="1"/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4-41B0-AA61-CA0893FF9CCB}"/>
              </c:ext>
            </c:extLst>
          </c:dPt>
          <c:dPt>
            <c:idx val="2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14-41B0-AA61-CA0893FF9CCB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814-41B0-AA61-CA0893FF9CCB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814-41B0-AA61-CA0893FF9CCB}"/>
              </c:ext>
            </c:extLst>
          </c:dPt>
          <c:dPt>
            <c:idx val="5"/>
            <c:spPr>
              <a:solidFill>
                <a:schemeClr val="tx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4-41B0-AA61-CA0893FF9CCB}"/>
              </c:ext>
            </c:extLst>
          </c:dPt>
          <c:dLbls>
            <c:dLbl>
              <c:idx val="0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solidFill>
                  <a:srgbClr val="FFC000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solidFill>
                  <a:srgbClr val="70AD47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solidFill>
                  <a:srgbClr val="4472C4">
                    <a:lumMod val="20000"/>
                    <a:lumOff val="8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solidFill>
                  <a:srgbClr val="44546A">
                    <a:lumMod val="40000"/>
                    <a:lumOff val="6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spPr>
                <a:solidFill>
                  <a:sysClr val="window" lastClr="FFFFFF">
                    <a:lumMod val="85000"/>
                    <a:alpha val="7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solidFill>
                <a:sysClr val="windowText" lastClr="000000">
                  <a:lumMod val="65000"/>
                  <a:lumOff val="35000"/>
                  <a:alpha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accentCallout1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OCC!$C$28:$C$31</c:f>
              <c:strCache>
                <c:ptCount val="4"/>
                <c:pt idx="0">
                  <c:v>1=Good</c:v>
                </c:pt>
                <c:pt idx="1">
                  <c:v>2=Poor</c:v>
                </c:pt>
                <c:pt idx="2">
                  <c:v>3=Indifferent</c:v>
                </c:pt>
                <c:pt idx="3">
                  <c:v>4=None</c:v>
                </c:pt>
              </c:strCache>
            </c:strRef>
          </c:cat>
          <c:val>
            <c:numRef>
              <c:f>OCC!$S$28:$S$31</c:f>
              <c:numCache>
                <c:formatCode>0%</c:formatCode>
                <c:ptCount val="4"/>
                <c:pt idx="0">
                  <c:v>0.75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814-41B0-AA61-CA0893FF9CCB}"/>
            </c:ext>
          </c:extLst>
        </c:ser>
        <c:gapWidth val="65"/>
        <c:axId val="124809216"/>
        <c:axId val="124810752"/>
      </c:barChart>
      <c:catAx>
        <c:axId val="12480921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4810752"/>
        <c:crosses val="autoZero"/>
        <c:auto val="1"/>
        <c:lblAlgn val="ctr"/>
        <c:lblOffset val="100"/>
      </c:catAx>
      <c:valAx>
        <c:axId val="124810752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0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OCC: What are the three things that most frustrate you about the criminal justice system? 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OCC!$C$32:$C$68</c:f>
              <c:strCache>
                <c:ptCount val="37"/>
                <c:pt idx="0">
                  <c:v>1=Witnesses not attending including witness allowance</c:v>
                </c:pt>
                <c:pt idx="1">
                  <c:v>2=Poor investigations</c:v>
                </c:pt>
                <c:pt idx="2">
                  <c:v>3=Lengthy trials, too many adjournments</c:v>
                </c:pt>
                <c:pt idx="3">
                  <c:v>4=Lack of IT, other equipment, logistic &amp; human resource, lawyers, security of evidence</c:v>
                </c:pt>
                <c:pt idx="4">
                  <c:v>5=Lack of courts</c:v>
                </c:pt>
                <c:pt idx="5">
                  <c:v>6=Lack of judges</c:v>
                </c:pt>
                <c:pt idx="6">
                  <c:v>7=Corruption</c:v>
                </c:pt>
                <c:pt idx="7">
                  <c:v>8=Political interference</c:v>
                </c:pt>
                <c:pt idx="8">
                  <c:v>9=Security for judges and witnesses</c:v>
                </c:pt>
                <c:pt idx="9">
                  <c:v>10=Outdated laws</c:v>
                </c:pt>
                <c:pt idx="10">
                  <c:v>11=Lack of Coordination, cooperation</c:v>
                </c:pt>
                <c:pt idx="11">
                  <c:v>12=Low/insufficient professional standards</c:v>
                </c:pt>
                <c:pt idx="12">
                  <c:v>13=Medical Officer slows down to issue certificate or false certificate</c:v>
                </c:pt>
                <c:pt idx="13">
                  <c:v>14=Prosecution services: Permanent, poor service</c:v>
                </c:pt>
                <c:pt idx="14">
                  <c:v>15=Lack of training</c:v>
                </c:pt>
                <c:pt idx="15">
                  <c:v>16=Low fees and remuneration (prosecution)</c:v>
                </c:pt>
                <c:pt idx="16">
                  <c:v>17=Wrong storing of Evidence in the Malkhana and evidence/witness not presenting before the Judge timely, accused not presenting in the court room</c:v>
                </c:pt>
                <c:pt idx="17">
                  <c:v>18=Witness change evidence after liaise with the other party</c:v>
                </c:pt>
                <c:pt idx="18">
                  <c:v>19=Bail issues including if serious accused person gets bail</c:v>
                </c:pt>
                <c:pt idx="19">
                  <c:v>20=Lack of awareness</c:v>
                </c:pt>
                <c:pt idx="20">
                  <c:v>21=Tendency of filing false allegations</c:v>
                </c:pt>
                <c:pt idx="21">
                  <c:v>22=Lawyers' problem including negligence, negligence in providing legal service , also for prison as deprived institution</c:v>
                </c:pt>
                <c:pt idx="22">
                  <c:v>23=Lack of compromise, ADR</c:v>
                </c:pt>
                <c:pt idx="23">
                  <c:v>24=Lack of space, toilet, hygiene, accommodation (overcrowding)-prison</c:v>
                </c:pt>
                <c:pt idx="24">
                  <c:v>25=Multiple accused (innocent)</c:v>
                </c:pt>
                <c:pt idx="25">
                  <c:v>26=Harassment of accused or witness</c:v>
                </c:pt>
                <c:pt idx="26">
                  <c:v>27=Complicated process, high cost, long distance from court, delay in charge sheet, rearrested for not presenting recall etc</c:v>
                </c:pt>
                <c:pt idx="27">
                  <c:v>28=Case backlogs</c:v>
                </c:pt>
                <c:pt idx="28">
                  <c:v>29=Conviction rate</c:v>
                </c:pt>
                <c:pt idx="29">
                  <c:v>30=NOS law is very week, hard to get explanation for many sections</c:v>
                </c:pt>
                <c:pt idx="30">
                  <c:v>31=No space(Room)for witness</c:v>
                </c:pt>
                <c:pt idx="31">
                  <c:v>32=No consultation/advice taken from PP by IO before submitting Charge sheet</c:v>
                </c:pt>
                <c:pt idx="32">
                  <c:v>33=Probation Officers are newly appointed and have no experience how this system works</c:v>
                </c:pt>
                <c:pt idx="33">
                  <c:v>34=Lawyers(PP)/Judges not interested to use Probation for first or minor offenders</c:v>
                </c:pt>
                <c:pt idx="34">
                  <c:v>35=Not following child (2013) act, Probation of offenders ordinance fully</c:v>
                </c:pt>
                <c:pt idx="35">
                  <c:v>36=Punitive mentality of Judges</c:v>
                </c:pt>
                <c:pt idx="36">
                  <c:v>37=Judges do not recognize probation service or Probation officers</c:v>
                </c:pt>
              </c:strCache>
            </c:strRef>
          </c:cat>
          <c:val>
            <c:numRef>
              <c:f>OCC!$S$32:$S$68</c:f>
              <c:numCache>
                <c:formatCode>0%</c:formatCode>
                <c:ptCount val="37"/>
                <c:pt idx="0">
                  <c:v>0.625</c:v>
                </c:pt>
                <c:pt idx="1">
                  <c:v>0.75</c:v>
                </c:pt>
                <c:pt idx="2">
                  <c:v>0.875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0.125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0.125</c:v>
                </c:pt>
                <c:pt idx="13">
                  <c:v>0.125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D-40FF-B1D6-09570E5A95D8}"/>
            </c:ext>
          </c:extLst>
        </c:ser>
        <c:dLbls>
          <c:showVal val="1"/>
        </c:dLbls>
        <c:gapWidth val="65"/>
        <c:axId val="124835328"/>
        <c:axId val="124836864"/>
      </c:barChart>
      <c:catAx>
        <c:axId val="12483532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6864"/>
        <c:crosses val="autoZero"/>
        <c:lblAlgn val="ctr"/>
        <c:lblOffset val="100"/>
      </c:catAx>
      <c:valAx>
        <c:axId val="124836864"/>
        <c:scaling>
          <c:orientation val="minMax"/>
        </c:scaling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OCC: What changes would help you do your work more effectively and efficiently?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OCC!$C$69:$C$123</c:f>
              <c:strCache>
                <c:ptCount val="55"/>
                <c:pt idx="0">
                  <c:v>1=Speed up proceedings</c:v>
                </c:pt>
                <c:pt idx="1">
                  <c:v>2=Digitalize processes</c:v>
                </c:pt>
                <c:pt idx="2">
                  <c:v>3=Improve witness support</c:v>
                </c:pt>
                <c:pt idx="3">
                  <c:v>4=Improve institutional cooperation, coordination</c:v>
                </c:pt>
                <c:pt idx="4">
                  <c:v>5=Reduce political interference and corruption</c:v>
                </c:pt>
                <c:pt idx="5">
                  <c:v>6=Increase use of forensic evidence</c:v>
                </c:pt>
                <c:pt idx="6">
                  <c:v>7=Provide better community support</c:v>
                </c:pt>
                <c:pt idx="7">
                  <c:v>8=Post magistrates at police stations, involve magistrates into investigation</c:v>
                </c:pt>
                <c:pt idx="8">
                  <c:v>9=Improve HR management/ inc shift systems</c:v>
                </c:pt>
                <c:pt idx="9">
                  <c:v>10=Decentralize decision making</c:v>
                </c:pt>
                <c:pt idx="10">
                  <c:v>11=Introduce an independent and permanent prosecution service</c:v>
                </c:pt>
                <c:pt idx="11">
                  <c:v>12=Reform legislation</c:v>
                </c:pt>
                <c:pt idx="12">
                  <c:v>13=Improve professional standards</c:v>
                </c:pt>
                <c:pt idx="13">
                  <c:v>14=Improve investigations</c:v>
                </c:pt>
                <c:pt idx="14">
                  <c:v>15=Raise awareness about the law and legal aid, council, probation by Arranging workshop and awareness programs with Civil society, Judges, Police and Lawyers(stakeholders)</c:v>
                </c:pt>
                <c:pt idx="15">
                  <c:v>16=Modernize and improve infrastructure including number of courts</c:v>
                </c:pt>
                <c:pt idx="16">
                  <c:v>17=Increase number of judges</c:v>
                </c:pt>
                <c:pt idx="17">
                  <c:v>18=Expand jurisdiction of magistrates</c:v>
                </c:pt>
                <c:pt idx="18">
                  <c:v>19=Limit the number of adjournments to 3</c:v>
                </c:pt>
                <c:pt idx="19">
                  <c:v>20=Discharge all cases after 2 years</c:v>
                </c:pt>
                <c:pt idx="20">
                  <c:v>21=Use more ADR in criminal cases</c:v>
                </c:pt>
                <c:pt idx="21">
                  <c:v>22=Simplify judges' notetaking</c:v>
                </c:pt>
                <c:pt idx="22">
                  <c:v>23=Increase space in prisons</c:v>
                </c:pt>
                <c:pt idx="23">
                  <c:v>24=Speed up legal aid application process</c:v>
                </c:pt>
                <c:pt idx="24">
                  <c:v>25=Improve access to legal aid in prison and at police stations</c:v>
                </c:pt>
                <c:pt idx="25">
                  <c:v>26=Introduce a public defender system</c:v>
                </c:pt>
                <c:pt idx="26">
                  <c:v>27=Increase fees for Public Prosecutors and Panel lawyers</c:v>
                </c:pt>
                <c:pt idx="27">
                  <c:v>28=Expand the use of paralegals</c:v>
                </c:pt>
                <c:pt idx="28">
                  <c:v>29=Provide more rehabilitation activities in prison</c:v>
                </c:pt>
                <c:pt idx="29">
                  <c:v>30=Improve logistics</c:v>
                </c:pt>
                <c:pt idx="30">
                  <c:v>31=Expand village court jurisdiction</c:v>
                </c:pt>
                <c:pt idx="31">
                  <c:v>32=Increased Witness attendance</c:v>
                </c:pt>
                <c:pt idx="32">
                  <c:v>33=Witnesses, Employees, Prisoners &amp; Judges safety and security, well equipped facilities</c:v>
                </c:pt>
                <c:pt idx="33">
                  <c:v>34=Improved Supervision by Higher Officials</c:v>
                </c:pt>
                <c:pt idx="34">
                  <c:v>35=Implement Judgement strictly</c:v>
                </c:pt>
                <c:pt idx="35">
                  <c:v>36=Better consultation among IO and PP before submitting Investigation Report</c:v>
                </c:pt>
                <c:pt idx="36">
                  <c:v>37=Training, abroad or local mission</c:v>
                </c:pt>
                <c:pt idx="37">
                  <c:v>38=Correct storing of Evidence in the Malkhana and presenting before the Judge timely.</c:v>
                </c:pt>
                <c:pt idx="38">
                  <c:v>39=IO should make witness to give hand written evidence according to CRPC 161 and hand over that to PP immediately.</c:v>
                </c:pt>
                <c:pt idx="39">
                  <c:v>40=Improve Salary scale &amp; designation, rewards, upgradation, or also include prison employees into cader service</c:v>
                </c:pt>
                <c:pt idx="40">
                  <c:v>41=Create accountability for the performance</c:v>
                </c:pt>
                <c:pt idx="41">
                  <c:v>42=Arrange or modify accommodation, recreational facilities for employees</c:v>
                </c:pt>
                <c:pt idx="42">
                  <c:v>43=Improve prisoners' diet, health &amp; hygiene</c:v>
                </c:pt>
                <c:pt idx="43">
                  <c:v>44=It should be Obligatory to submit NER report to the Court</c:v>
                </c:pt>
                <c:pt idx="44">
                  <c:v>45=Witness waiting room (separate, clean, secured)</c:v>
                </c:pt>
                <c:pt idx="45">
                  <c:v>46=Fulltime probation Officers in every districts</c:v>
                </c:pt>
                <c:pt idx="46">
                  <c:v>47=Magistracy power to Probation officers</c:v>
                </c:pt>
                <c:pt idx="47">
                  <c:v>48=Separate Child court for Child related cases</c:v>
                </c:pt>
                <c:pt idx="48">
                  <c:v>49=Probation office In the court yard or near to child court</c:v>
                </c:pt>
                <c:pt idx="49">
                  <c:v>50=Positive mentality of Judges and lawyers to use Probation</c:v>
                </c:pt>
                <c:pt idx="50">
                  <c:v>51=Arrange workshop and awareness programs with Civil society,Judges,Police and lawyers(stakeholders)</c:v>
                </c:pt>
                <c:pt idx="51">
                  <c:v>52=KUK and CDC and Safe home in every districts</c:v>
                </c:pt>
                <c:pt idx="52">
                  <c:v>53=Keeping Probation acts in the syllabus in law colleges</c:v>
                </c:pt>
                <c:pt idx="53">
                  <c:v>54=Fully implementation of Child, Probation and Safe home related acts</c:v>
                </c:pt>
                <c:pt idx="54">
                  <c:v>55=If SC encourage Judges for more probation orders by giving monthly target</c:v>
                </c:pt>
              </c:strCache>
            </c:strRef>
          </c:cat>
          <c:val>
            <c:numRef>
              <c:f>OCC!$S$69:$S$123</c:f>
              <c:numCache>
                <c:formatCode>0%</c:formatCode>
                <c:ptCount val="55"/>
                <c:pt idx="0">
                  <c:v>0.25</c:v>
                </c:pt>
                <c:pt idx="1">
                  <c:v>0</c:v>
                </c:pt>
                <c:pt idx="2">
                  <c:v>0.125</c:v>
                </c:pt>
                <c:pt idx="3">
                  <c:v>0.375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0.125</c:v>
                </c:pt>
                <c:pt idx="12">
                  <c:v>0</c:v>
                </c:pt>
                <c:pt idx="13">
                  <c:v>0.125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0.125</c:v>
                </c:pt>
                <c:pt idx="36">
                  <c:v>0.75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0.125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13-4BD9-86A2-2A883AE29318}"/>
            </c:ext>
          </c:extLst>
        </c:ser>
        <c:dLbls>
          <c:showVal val="1"/>
        </c:dLbls>
        <c:gapWidth val="65"/>
        <c:axId val="124865920"/>
        <c:axId val="124880000"/>
      </c:barChart>
      <c:catAx>
        <c:axId val="12486592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80000"/>
        <c:crosses val="autoZero"/>
        <c:lblAlgn val="ctr"/>
        <c:lblOffset val="100"/>
      </c:catAx>
      <c:valAx>
        <c:axId val="124880000"/>
        <c:scaling>
          <c:orientation val="minMax"/>
        </c:scaling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6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OCC: What, if any, measures have you introduced to improve local performance in the criminal justice system?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OCC!$C$124:$C$159</c:f>
              <c:strCache>
                <c:ptCount val="36"/>
                <c:pt idx="0">
                  <c:v>1=Improved efficiency of DLAO including by helped to get legal aid service</c:v>
                </c:pt>
                <c:pt idx="1">
                  <c:v>2=Reduce backlog cases including by audited pending cases against cause list/case diary &amp; color coded backlog cases</c:v>
                </c:pt>
                <c:pt idx="2">
                  <c:v>3=Encouraged parties to compromise</c:v>
                </c:pt>
                <c:pt idx="3">
                  <c:v>4=Improved witness management including phone numbers, locations, allowance, hearing witness using multimedia, calling the witness directly into court</c:v>
                </c:pt>
                <c:pt idx="4">
                  <c:v>5=Increased awareness of laws and procedures</c:v>
                </c:pt>
                <c:pt idx="5">
                  <c:v>6=Provided vocational training for under trial prisoners</c:v>
                </c:pt>
                <c:pt idx="6">
                  <c:v>7=Provided counselling; drug, motivation etc.</c:v>
                </c:pt>
                <c:pt idx="7">
                  <c:v>8=Selling prisoner made products and gave earned money to prisoners, rewards prisoners</c:v>
                </c:pt>
                <c:pt idx="8">
                  <c:v>9=Established training program for convicted prisoners</c:v>
                </c:pt>
                <c:pt idx="9">
                  <c:v>10=Used CCC to improve coordination eg; ensure no on-call or unrepresented prisoners, internal meetings for case follow up</c:v>
                </c:pt>
                <c:pt idx="10">
                  <c:v>11=Introduced activities for children</c:v>
                </c:pt>
                <c:pt idx="11">
                  <c:v>12=Strengthened supervision</c:v>
                </c:pt>
                <c:pt idx="12">
                  <c:v>13=Collected money to buy clothes for poor people</c:v>
                </c:pt>
                <c:pt idx="13">
                  <c:v>14=Keeping the court clean</c:v>
                </c:pt>
                <c:pt idx="14">
                  <c:v>15=Made home visits to mediate, made arrangement for accused to meet the relatives</c:v>
                </c:pt>
                <c:pt idx="15">
                  <c:v>16=Appointed ward mediators</c:v>
                </c:pt>
                <c:pt idx="16">
                  <c:v>17=Adopted court filing system</c:v>
                </c:pt>
                <c:pt idx="17">
                  <c:v>18=Abolished unofficial fees, paid fees by own</c:v>
                </c:pt>
                <c:pt idx="18">
                  <c:v>19=Set up separate PP office</c:v>
                </c:pt>
                <c:pt idx="19">
                  <c:v>20=Set up witness waiting room</c:v>
                </c:pt>
                <c:pt idx="20">
                  <c:v>21=Implemented art 166 of the constitution</c:v>
                </c:pt>
                <c:pt idx="21">
                  <c:v>22=Used social media to collect information</c:v>
                </c:pt>
                <c:pt idx="22">
                  <c:v>23=Sent petty cases to village courts</c:v>
                </c:pt>
                <c:pt idx="23">
                  <c:v>24=Helped in mediation</c:v>
                </c:pt>
                <c:pt idx="24">
                  <c:v>25=CCTV installation</c:v>
                </c:pt>
                <c:pt idx="25">
                  <c:v>26=Separate women and children's desk</c:v>
                </c:pt>
                <c:pt idx="26">
                  <c:v>27=Boost n of women PPs</c:v>
                </c:pt>
                <c:pt idx="27">
                  <c:v>28=Any kind of training, joint training for police and prosecutors</c:v>
                </c:pt>
                <c:pt idx="28">
                  <c:v>29=Speeds up prisoner appearances including produced/initiated prisoners into court, helped to collect dates, docs from court</c:v>
                </c:pt>
                <c:pt idx="29">
                  <c:v>30=Helped to connect with Paralegals</c:v>
                </c:pt>
                <c:pt idx="30">
                  <c:v>31=Developed infrastructure by own initiative</c:v>
                </c:pt>
                <c:pt idx="31">
                  <c:v>32=Help court to reduce pending cases avoiding unnecessary delay</c:v>
                </c:pt>
                <c:pt idx="32">
                  <c:v>33=Maintain continuous communication with IO</c:v>
                </c:pt>
                <c:pt idx="33">
                  <c:v>34=Assuring safety for Witnesses</c:v>
                </c:pt>
                <c:pt idx="34">
                  <c:v>35=Consult with accused and plaintiff before hearing date</c:v>
                </c:pt>
                <c:pt idx="35">
                  <c:v>36=Friendly behavior with clients</c:v>
                </c:pt>
              </c:strCache>
            </c:strRef>
          </c:cat>
          <c:val>
            <c:numRef>
              <c:f>OCC!$S$124:$S$159</c:f>
              <c:numCache>
                <c:formatCode>0%</c:formatCode>
                <c:ptCount val="36"/>
                <c:pt idx="0">
                  <c:v>0</c:v>
                </c:pt>
                <c:pt idx="1">
                  <c:v>0.125</c:v>
                </c:pt>
                <c:pt idx="2">
                  <c:v>0</c:v>
                </c:pt>
                <c:pt idx="3">
                  <c:v>0.75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0.375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0.625</c:v>
                </c:pt>
                <c:pt idx="33">
                  <c:v>0</c:v>
                </c:pt>
                <c:pt idx="34">
                  <c:v>0.125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F-45AC-8FDA-F3D559973A44}"/>
            </c:ext>
          </c:extLst>
        </c:ser>
        <c:dLbls>
          <c:showVal val="1"/>
        </c:dLbls>
        <c:gapWidth val="65"/>
        <c:axId val="125117568"/>
        <c:axId val="125119104"/>
      </c:barChart>
      <c:catAx>
        <c:axId val="125117568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19104"/>
        <c:crosses val="autoZero"/>
        <c:lblAlgn val="ctr"/>
        <c:lblOffset val="100"/>
      </c:catAx>
      <c:valAx>
        <c:axId val="125119104"/>
        <c:scaling>
          <c:orientation val="minMax"/>
        </c:scaling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1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Do you have adequate space for clients to be interviewed in confidentiality?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90-40FF-A3CD-68AEAC95E029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90-40FF-A3CD-68AEAC95E029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90-40FF-A3CD-68AEAC95E02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C90-40FF-A3CD-68AEAC95E0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C90-40FF-A3CD-68AEAC95E0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C90-40FF-A3CD-68AEAC95E029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OCC!$M$4:$O$4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C90-40FF-A3CD-68AEAC95E029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C90-40FF-A3CD-68AEAC95E029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C90-40FF-A3CD-68AEAC95E029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C90-40FF-A3CD-68AEAC95E02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90-40FF-A3CD-68AEAC95E029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Did you receive any training specific to working with women and children who are victims of violent crime?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0A-41F4-8DCF-9096DDBBA9F7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0A-41F4-8DCF-9096DDBBA9F7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40A-41F4-8DCF-9096DDBBA9F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40A-41F4-8DCF-9096DDBBA9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40A-41F4-8DCF-9096DDBBA9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40A-41F4-8DCF-9096DDBBA9F7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OCC!$M$5:$O$5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40A-41F4-8DCF-9096DDBBA9F7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40A-41F4-8DCF-9096DDBBA9F7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40A-41F4-8DCF-9096DDBBA9F7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40A-41F4-8DCF-9096DDBBA9F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40A-41F4-8DCF-9096DDBBA9F7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Have you received any training on the Children Act (2013)?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ED-4705-81D8-D49977835C46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ED-4705-81D8-D49977835C46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ED-4705-81D8-D49977835C4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D-4705-81D8-D49977835C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D-4705-81D8-D49977835C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0ED-4705-81D8-D49977835C4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OCC!$M$6:$O$6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ED-4705-81D8-D49977835C46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0ED-4705-81D8-D49977835C46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0ED-4705-81D8-D49977835C46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0ED-4705-81D8-D49977835C4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0ED-4705-81D8-D49977835C46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Have you received any training on the Domestic </a:t>
            </a:r>
          </a:p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Violence Act (Protection and Prevention) Act (2010)?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AB-49B4-9A43-1C6E51E6B4A7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AB-49B4-9A43-1C6E51E6B4A7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AB-49B4-9A43-1C6E51E6B4A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BAB-49B4-9A43-1C6E51E6B4A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BAB-49B4-9A43-1C6E51E6B4A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BAB-49B4-9A43-1C6E51E6B4A7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OCC!$M$7:$O$7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AB-49B4-9A43-1C6E51E6B4A7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BAB-49B4-9A43-1C6E51E6B4A7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BAB-49B4-9A43-1C6E51E6B4A7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AB-49B4-9A43-1C6E51E6B4A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AB-49B4-9A43-1C6E51E6B4A7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Do you operate under a code of conduct?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99-43C8-B795-2431BBBC9650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99-43C8-B795-2431BBBC9650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99-43C8-B795-2431BBBC965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99-43C8-B795-2431BBBC965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99-43C8-B795-2431BBBC965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499-43C8-B795-2431BBBC9650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OCC!$M$8:$O$8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99-43C8-B795-2431BBBC9650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499-43C8-B795-2431BBBC9650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499-43C8-B795-2431BBBC9650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499-43C8-B795-2431BBBC965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499-43C8-B795-2431BBBC9650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Has your security ever been threatened as a result of OCC case?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0F-4581-B605-D30205FDE7CA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0F-4581-B605-D30205FDE7CA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0F-4581-B605-D30205FDE7C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0F-4581-B605-D30205FDE7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B0F-4581-B605-D30205FDE7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B0F-4581-B605-D30205FDE7CA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OCC!$M$9:$O$9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0F-4581-B605-D30205FDE7CA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B0F-4581-B605-D30205FDE7CA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B0F-4581-B605-D30205FDE7CA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B0F-4581-B605-D30205FDE7C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B0F-4581-B605-D30205FDE7CA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OCC: Do you experience pressure from anyone when you provide your services?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1"/>
          <c:order val="0"/>
          <c:explosion val="3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C8-4471-8953-B1731C7A7EBC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C8-4471-8953-B1731C7A7EBC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C8-4471-8953-B1731C7A7EB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Yes, </a:t>
                    </a:r>
                    <a:fld id="{0DEF1C94-7B18-4FED-BFC6-C56F3B518D42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AB3979E-3E38-421A-AF7B-B5273B4DCD9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4C8-4471-8953-B1731C7A7E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No, </a:t>
                    </a:r>
                    <a:fld id="{7E1C3517-0ED7-4DE6-98FA-A1AEC3A97F6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09196D1F-1930-4FC6-81C6-CF357E35400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4C8-4471-8953-B1731C7A7E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Blank, </a:t>
                    </a:r>
                    <a:fld id="{B2945E3C-EA62-431F-AB06-FCD1825DA82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204F7A-9689-4E00-A4E6-57854ADCC21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Val val="1"/>
              <c:showSer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4C8-4471-8953-B1731C7A7EBC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showSerName val="1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OCC!$M$10:$O$10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C8-4471-8953-B1731C7A7EBC}"/>
            </c:ext>
          </c:extLst>
        </c:ser>
        <c:ser>
          <c:idx val="0"/>
          <c:order val="1"/>
          <c:explosion val="4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4C8-4471-8953-B1731C7A7EBC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4C8-4471-8953-B1731C7A7EBC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4C8-4471-8953-B1731C7A7EBC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Val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[1]Magistrates!$IH$5:$IJ$5</c:f>
              <c:numCache>
                <c:formatCode>General</c:formatCode>
                <c:ptCount val="3"/>
                <c:pt idx="0">
                  <c:v>48</c:v>
                </c:pt>
                <c:pt idx="1">
                  <c:v>183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4C8-4471-8953-B1731C7A7EBC}"/>
            </c:ext>
          </c:extLst>
        </c:ser>
        <c:dLbls>
          <c:showVal val="1"/>
        </c:dLbls>
        <c:firstSliceAng val="89"/>
      </c:pieChart>
      <c:spPr>
        <a:noFill/>
        <a:ln>
          <a:noFill/>
        </a:ln>
        <a:effectLst/>
      </c:spPr>
    </c:plotArea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OCC: How are cases referred to the One Stop Crisis Centre?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Pt>
            <c:idx val="0"/>
            <c:spPr>
              <a:solidFill>
                <a:schemeClr val="accent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B-4F89-A2AF-BBF4502C5EF8}"/>
              </c:ext>
            </c:extLst>
          </c:dPt>
          <c:dPt>
            <c:idx val="1"/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B-4F89-A2AF-BBF4502C5EF8}"/>
              </c:ext>
            </c:extLst>
          </c:dPt>
          <c:dPt>
            <c:idx val="2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B-4F89-A2AF-BBF4502C5EF8}"/>
              </c:ext>
            </c:extLst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B-4F89-A2AF-BBF4502C5EF8}"/>
              </c:ext>
            </c:extLst>
          </c:dPt>
          <c:dPt>
            <c:idx val="4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B-4F89-A2AF-BBF4502C5EF8}"/>
              </c:ext>
            </c:extLst>
          </c:dPt>
          <c:dPt>
            <c:idx val="5"/>
            <c:spPr>
              <a:solidFill>
                <a:schemeClr val="tx2">
                  <a:lumMod val="5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7EB-4F89-A2AF-BBF4502C5EF8}"/>
              </c:ext>
            </c:extLst>
          </c:dPt>
          <c:dLbls>
            <c:dLbl>
              <c:idx val="0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1"/>
              <c:spPr>
                <a:solidFill>
                  <a:srgbClr val="FFC000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2"/>
              <c:spPr>
                <a:solidFill>
                  <a:srgbClr val="70AD47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3"/>
              <c:spPr>
                <a:solidFill>
                  <a:srgbClr val="ED7D31"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4"/>
              <c:spPr>
                <a:solidFill>
                  <a:srgbClr val="4472C4">
                    <a:lumMod val="20000"/>
                    <a:lumOff val="8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5"/>
              <c:spPr>
                <a:solidFill>
                  <a:srgbClr val="44546A">
                    <a:lumMod val="40000"/>
                    <a:lumOff val="60000"/>
                    <a:alpha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dLbl>
              <c:idx val="6"/>
              <c:spPr>
                <a:solidFill>
                  <a:sysClr val="window" lastClr="FFFFFF">
                    <a:lumMod val="85000"/>
                    <a:alpha val="75000"/>
                  </a:sys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dLbl>
            <c:spPr>
              <a:solidFill>
                <a:sysClr val="windowText" lastClr="000000">
                  <a:lumMod val="65000"/>
                  <a:lumOff val="35000"/>
                  <a:alpha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CatName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accentCallout1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OCC!$C$11:$C$15</c:f>
              <c:strCache>
                <c:ptCount val="5"/>
                <c:pt idx="0">
                  <c:v>1= Doctor</c:v>
                </c:pt>
                <c:pt idx="1">
                  <c:v>2= Social worker</c:v>
                </c:pt>
                <c:pt idx="2">
                  <c:v>3= Community worker/ NGO</c:v>
                </c:pt>
                <c:pt idx="3">
                  <c:v>4= Friend or relative</c:v>
                </c:pt>
                <c:pt idx="4">
                  <c:v>5= Other</c:v>
                </c:pt>
              </c:strCache>
            </c:strRef>
          </c:cat>
          <c:val>
            <c:numRef>
              <c:f>OCC!$S$11:$S$15</c:f>
              <c:numCache>
                <c:formatCode>0%</c:formatCode>
                <c:ptCount val="5"/>
                <c:pt idx="0">
                  <c:v>0.625</c:v>
                </c:pt>
                <c:pt idx="1">
                  <c:v>0.5</c:v>
                </c:pt>
                <c:pt idx="2">
                  <c:v>0.75</c:v>
                </c:pt>
                <c:pt idx="3">
                  <c:v>0.75</c:v>
                </c:pt>
                <c:pt idx="4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7EB-4F89-A2AF-BBF4502C5EF8}"/>
            </c:ext>
          </c:extLst>
        </c:ser>
        <c:gapWidth val="65"/>
        <c:axId val="123137024"/>
        <c:axId val="123024128"/>
      </c:barChart>
      <c:catAx>
        <c:axId val="1231370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3024128"/>
        <c:crosses val="autoZero"/>
        <c:auto val="1"/>
        <c:lblAlgn val="ctr"/>
        <c:lblOffset val="100"/>
      </c:catAx>
      <c:valAx>
        <c:axId val="123024128"/>
        <c:scaling>
          <c:orientation val="minMax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17689</xdr:colOff>
      <xdr:row>25</xdr:row>
      <xdr:rowOff>23132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17689</xdr:colOff>
      <xdr:row>51</xdr:row>
      <xdr:rowOff>23132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21</xdr:col>
      <xdr:colOff>17689</xdr:colOff>
      <xdr:row>51</xdr:row>
      <xdr:rowOff>23132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10</xdr:col>
      <xdr:colOff>17689</xdr:colOff>
      <xdr:row>77</xdr:row>
      <xdr:rowOff>23131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21</xdr:col>
      <xdr:colOff>17689</xdr:colOff>
      <xdr:row>77</xdr:row>
      <xdr:rowOff>23131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10</xdr:col>
      <xdr:colOff>17689</xdr:colOff>
      <xdr:row>103</xdr:row>
      <xdr:rowOff>23131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78</xdr:row>
      <xdr:rowOff>0</xdr:rowOff>
    </xdr:from>
    <xdr:to>
      <xdr:col>21</xdr:col>
      <xdr:colOff>17689</xdr:colOff>
      <xdr:row>103</xdr:row>
      <xdr:rowOff>23131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10</xdr:col>
      <xdr:colOff>17689</xdr:colOff>
      <xdr:row>129</xdr:row>
      <xdr:rowOff>23131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20</xdr:col>
      <xdr:colOff>516710</xdr:colOff>
      <xdr:row>155</xdr:row>
      <xdr:rowOff>118270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10</xdr:col>
      <xdr:colOff>17689</xdr:colOff>
      <xdr:row>182</xdr:row>
      <xdr:rowOff>23131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157</xdr:row>
      <xdr:rowOff>0</xdr:rowOff>
    </xdr:from>
    <xdr:to>
      <xdr:col>21</xdr:col>
      <xdr:colOff>17689</xdr:colOff>
      <xdr:row>182</xdr:row>
      <xdr:rowOff>23131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183</xdr:row>
      <xdr:rowOff>0</xdr:rowOff>
    </xdr:from>
    <xdr:to>
      <xdr:col>9</xdr:col>
      <xdr:colOff>598713</xdr:colOff>
      <xdr:row>208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183</xdr:row>
      <xdr:rowOff>0</xdr:rowOff>
    </xdr:from>
    <xdr:to>
      <xdr:col>20</xdr:col>
      <xdr:colOff>598713</xdr:colOff>
      <xdr:row>208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209</xdr:row>
      <xdr:rowOff>0</xdr:rowOff>
    </xdr:from>
    <xdr:to>
      <xdr:col>20</xdr:col>
      <xdr:colOff>516710</xdr:colOff>
      <xdr:row>234</xdr:row>
      <xdr:rowOff>118270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20</xdr:col>
      <xdr:colOff>516710</xdr:colOff>
      <xdr:row>261</xdr:row>
      <xdr:rowOff>118271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263</xdr:row>
      <xdr:rowOff>0</xdr:rowOff>
    </xdr:from>
    <xdr:to>
      <xdr:col>20</xdr:col>
      <xdr:colOff>544285</xdr:colOff>
      <xdr:row>288</xdr:row>
      <xdr:rowOff>118271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20</xdr:col>
      <xdr:colOff>575469</xdr:colOff>
      <xdr:row>387</xdr:row>
      <xdr:rowOff>27215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388</xdr:row>
      <xdr:rowOff>13606</xdr:rowOff>
    </xdr:from>
    <xdr:to>
      <xdr:col>20</xdr:col>
      <xdr:colOff>575469</xdr:colOff>
      <xdr:row>511</xdr:row>
      <xdr:rowOff>13606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512</xdr:row>
      <xdr:rowOff>13608</xdr:rowOff>
    </xdr:from>
    <xdr:to>
      <xdr:col>20</xdr:col>
      <xdr:colOff>575469</xdr:colOff>
      <xdr:row>611</xdr:row>
      <xdr:rowOff>149679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JG\Practitioner%20surveys\Magistrate%20analysis%20model%20PS_13%20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m/Dropbox/JA-B/Data%20Stage%203_Eric%20Ready/4_Survey_Practitioner_Court%20User%20Data/Old/All%20Institutions%20PS_District%20Responses/Court_Practitioner%20Survey_28%20Janu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ial Tab"/>
      <sheetName val="Coding for frustrations questio"/>
      <sheetName val="Coding for the change question"/>
      <sheetName val="Coding for performance question"/>
      <sheetName val="Magistrates"/>
      <sheetName val="Graph-Magistrates"/>
      <sheetName val="Sessions and Special Court Judg"/>
      <sheetName val="AO Clerks"/>
    </sheetNames>
    <sheetDataSet>
      <sheetData sheetId="0"/>
      <sheetData sheetId="1"/>
      <sheetData sheetId="2"/>
      <sheetData sheetId="3"/>
      <sheetData sheetId="4">
        <row r="3">
          <cell r="IH3">
            <v>185</v>
          </cell>
        </row>
        <row r="5">
          <cell r="IH5">
            <v>48</v>
          </cell>
          <cell r="II5">
            <v>183</v>
          </cell>
          <cell r="IJ5">
            <v>6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tial Tab"/>
      <sheetName val="Coding for frustrations questio"/>
      <sheetName val="Coding for the change question"/>
      <sheetName val="Coding for performance question"/>
      <sheetName val="Magistrates"/>
      <sheetName val="Graph-Magistrates"/>
      <sheetName val="Sessions and Special Court Judg"/>
      <sheetName val="AO Clerk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IH5">
            <v>48</v>
          </cell>
          <cell r="II5">
            <v>183</v>
          </cell>
          <cell r="IJ5">
            <v>6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0"/>
  <sheetViews>
    <sheetView tabSelected="1" zoomScaleNormal="100" zoomScaleSheetLayoutView="5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ColWidth="14.42578125" defaultRowHeight="12.75" outlineLevelCol="1"/>
  <cols>
    <col min="1" max="1" width="3.7109375" style="5" customWidth="1"/>
    <col min="2" max="2" width="36.28515625" style="5" customWidth="1"/>
    <col min="3" max="3" width="23.28515625" style="5" customWidth="1"/>
    <col min="4" max="11" width="3" style="1" hidden="1" customWidth="1" outlineLevel="1"/>
    <col min="12" max="12" width="4.85546875" style="16" bestFit="1" customWidth="1" collapsed="1"/>
    <col min="13" max="18" width="3.140625" style="1" customWidth="1"/>
    <col min="19" max="24" width="5" style="1" customWidth="1"/>
    <col min="25" max="30" width="7.7109375" style="1" customWidth="1"/>
    <col min="31" max="16384" width="14.42578125" style="1"/>
  </cols>
  <sheetData>
    <row r="1" spans="1:30" ht="25.5">
      <c r="A1" s="3" t="s">
        <v>162</v>
      </c>
      <c r="B1" s="4" t="s">
        <v>161</v>
      </c>
      <c r="C1" s="4"/>
      <c r="L1" s="39" t="s">
        <v>164</v>
      </c>
      <c r="M1" s="37" t="s">
        <v>165</v>
      </c>
      <c r="N1" s="37"/>
      <c r="O1" s="37"/>
      <c r="P1" s="37"/>
      <c r="Q1" s="37"/>
      <c r="R1" s="37"/>
      <c r="S1" s="38" t="s">
        <v>172</v>
      </c>
      <c r="T1" s="38"/>
      <c r="U1" s="38"/>
      <c r="V1" s="38"/>
      <c r="W1" s="38"/>
      <c r="X1" s="38"/>
      <c r="Y1" s="34" t="s">
        <v>173</v>
      </c>
      <c r="Z1" s="34"/>
      <c r="AA1" s="34"/>
      <c r="AB1" s="34"/>
      <c r="AC1" s="34"/>
      <c r="AD1" s="34"/>
    </row>
    <row r="2" spans="1:30" ht="25.5">
      <c r="B2" s="9" t="s">
        <v>163</v>
      </c>
      <c r="C2" s="6" t="s">
        <v>0</v>
      </c>
      <c r="D2" s="2">
        <v>34</v>
      </c>
      <c r="E2" s="8">
        <v>61</v>
      </c>
      <c r="F2" s="8">
        <v>26</v>
      </c>
      <c r="G2" s="8">
        <v>18</v>
      </c>
      <c r="H2" s="8">
        <v>9</v>
      </c>
      <c r="I2" s="8">
        <v>1</v>
      </c>
      <c r="J2" s="8">
        <v>50</v>
      </c>
      <c r="K2" s="8">
        <v>44</v>
      </c>
      <c r="L2" s="39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28" t="s">
        <v>174</v>
      </c>
      <c r="Z2" s="28" t="s">
        <v>175</v>
      </c>
      <c r="AA2" s="28" t="s">
        <v>176</v>
      </c>
      <c r="AB2" s="28" t="s">
        <v>177</v>
      </c>
      <c r="AC2" s="28" t="s">
        <v>178</v>
      </c>
      <c r="AD2" s="29" t="s">
        <v>179</v>
      </c>
    </row>
    <row r="3" spans="1:30">
      <c r="B3" s="4" t="s">
        <v>160</v>
      </c>
      <c r="C3" s="4" t="s">
        <v>1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5">
        <f>(COUNTA($D$3:$K$3)+COUNTBLANK($D$3:$K$3))</f>
        <v>8</v>
      </c>
      <c r="M3" s="17">
        <f>COUNTIF($D$3:$K$3, "*M*")</f>
        <v>0</v>
      </c>
      <c r="N3" s="17">
        <f>COUNTIF($D$3:$K$3, "*F*")</f>
        <v>8</v>
      </c>
      <c r="O3" s="17">
        <f>COUNTIF($D$3:$K$3, "")</f>
        <v>0</v>
      </c>
      <c r="P3" s="11"/>
      <c r="Q3" s="11"/>
      <c r="R3" s="11"/>
      <c r="S3" s="22">
        <f>M3/$L3</f>
        <v>0</v>
      </c>
      <c r="T3" s="22">
        <f t="shared" ref="T3:U3" si="0">N3/$L3</f>
        <v>1</v>
      </c>
      <c r="U3" s="22">
        <f t="shared" si="0"/>
        <v>0</v>
      </c>
      <c r="V3" s="10"/>
      <c r="W3" s="10"/>
      <c r="X3" s="10"/>
      <c r="Y3" s="11"/>
      <c r="Z3" s="11"/>
      <c r="AA3" s="11"/>
      <c r="AB3" s="11"/>
      <c r="AC3" s="11"/>
      <c r="AD3" s="11"/>
    </row>
    <row r="4" spans="1:30" ht="25.5">
      <c r="A4" s="5">
        <v>1</v>
      </c>
      <c r="B4" s="4" t="s">
        <v>3</v>
      </c>
      <c r="C4" s="4" t="s">
        <v>4</v>
      </c>
      <c r="D4" s="1">
        <v>2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5">
        <f>(COUNTIF($D4:$K4, "1")+COUNTIF($D4:$K4, "2")+COUNTBLANK($D4:$K4))</f>
        <v>8</v>
      </c>
      <c r="M4" s="24">
        <f>COUNTIF($D4:$K4, "1")</f>
        <v>7</v>
      </c>
      <c r="N4" s="24">
        <f>COUNTIF($D4:$K4, "2")</f>
        <v>1</v>
      </c>
      <c r="O4" s="24">
        <f>COUNTIF($D4:$K4, "")</f>
        <v>0</v>
      </c>
      <c r="P4" s="12"/>
      <c r="Q4" s="12"/>
      <c r="R4" s="12"/>
      <c r="S4" s="20">
        <f t="shared" ref="S4:S10" si="1">M4/$L4</f>
        <v>0.875</v>
      </c>
      <c r="T4" s="20">
        <f t="shared" ref="T4:T10" si="2">N4/$L4</f>
        <v>0.125</v>
      </c>
      <c r="U4" s="20">
        <f t="shared" ref="U4:U10" si="3">O4/$L4</f>
        <v>0</v>
      </c>
      <c r="V4" s="13"/>
      <c r="W4" s="13"/>
      <c r="X4" s="13"/>
      <c r="Y4" s="25">
        <f t="shared" ref="Y4:Y10" si="4">AVERAGE($D4:$K4)</f>
        <v>1.125</v>
      </c>
      <c r="Z4" s="25">
        <f t="shared" ref="Z4:Z10" si="5">MEDIAN($D4:$K4)</f>
        <v>1</v>
      </c>
      <c r="AA4" s="25">
        <f t="shared" ref="AA4:AA10" si="6">MODE($D4:$K4)</f>
        <v>1</v>
      </c>
      <c r="AB4" s="25">
        <f t="shared" ref="AB4:AB10" si="7">MAX($D4:$K4)</f>
        <v>2</v>
      </c>
      <c r="AC4" s="25">
        <f t="shared" ref="AC4:AC10" si="8">MIN($D4:$K4)</f>
        <v>1</v>
      </c>
      <c r="AD4" s="26">
        <f t="shared" ref="AD4:AD10" si="9">_xlfn.STDEV.S($D4:$K4)</f>
        <v>0.35355339059327379</v>
      </c>
    </row>
    <row r="5" spans="1:30" ht="38.25">
      <c r="A5" s="5">
        <v>2</v>
      </c>
      <c r="B5" s="4" t="s">
        <v>5</v>
      </c>
      <c r="C5" s="4" t="s">
        <v>4</v>
      </c>
      <c r="D5" s="1">
        <v>2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5">
        <f t="shared" ref="L5:L10" si="10">(COUNTIF($D5:$K5, "1")+COUNTIF($D5:$K5, "2")+COUNTBLANK($D5:$K5))</f>
        <v>8</v>
      </c>
      <c r="M5" s="17">
        <f t="shared" ref="M5:M10" si="11">COUNTIF($D5:$K5, "1")</f>
        <v>7</v>
      </c>
      <c r="N5" s="17">
        <f t="shared" ref="N5:N10" si="12">COUNTIF($D5:$K5, "2")</f>
        <v>1</v>
      </c>
      <c r="O5" s="17">
        <f t="shared" ref="O5:O10" si="13">COUNTIF($D5:$K5, "")</f>
        <v>0</v>
      </c>
      <c r="P5" s="11"/>
      <c r="Q5" s="11"/>
      <c r="R5" s="11"/>
      <c r="S5" s="22">
        <f t="shared" si="1"/>
        <v>0.875</v>
      </c>
      <c r="T5" s="22">
        <f t="shared" si="2"/>
        <v>0.125</v>
      </c>
      <c r="U5" s="22">
        <f t="shared" si="3"/>
        <v>0</v>
      </c>
      <c r="V5" s="10"/>
      <c r="W5" s="10"/>
      <c r="X5" s="10"/>
      <c r="Y5" s="27">
        <f t="shared" si="4"/>
        <v>1.125</v>
      </c>
      <c r="Z5" s="27">
        <f t="shared" si="5"/>
        <v>1</v>
      </c>
      <c r="AA5" s="18">
        <f t="shared" si="6"/>
        <v>1</v>
      </c>
      <c r="AB5" s="18">
        <f t="shared" si="7"/>
        <v>2</v>
      </c>
      <c r="AC5" s="18">
        <f t="shared" si="8"/>
        <v>1</v>
      </c>
      <c r="AD5" s="19">
        <f t="shared" si="9"/>
        <v>0.35355339059327379</v>
      </c>
    </row>
    <row r="6" spans="1:30" ht="25.5">
      <c r="A6" s="5">
        <v>3</v>
      </c>
      <c r="B6" s="4" t="s">
        <v>180</v>
      </c>
      <c r="C6" s="4" t="s">
        <v>4</v>
      </c>
      <c r="D6" s="1">
        <v>2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5">
        <f t="shared" si="10"/>
        <v>8</v>
      </c>
      <c r="M6" s="24">
        <f t="shared" si="11"/>
        <v>7</v>
      </c>
      <c r="N6" s="24">
        <f t="shared" si="12"/>
        <v>1</v>
      </c>
      <c r="O6" s="24">
        <f t="shared" si="13"/>
        <v>0</v>
      </c>
      <c r="P6" s="12"/>
      <c r="Q6" s="12"/>
      <c r="R6" s="12"/>
      <c r="S6" s="20">
        <f t="shared" si="1"/>
        <v>0.875</v>
      </c>
      <c r="T6" s="20">
        <f t="shared" si="2"/>
        <v>0.125</v>
      </c>
      <c r="U6" s="20">
        <f t="shared" si="3"/>
        <v>0</v>
      </c>
      <c r="V6" s="13"/>
      <c r="W6" s="13"/>
      <c r="X6" s="13"/>
      <c r="Y6" s="25">
        <f t="shared" si="4"/>
        <v>1.125</v>
      </c>
      <c r="Z6" s="25">
        <f t="shared" si="5"/>
        <v>1</v>
      </c>
      <c r="AA6" s="25">
        <f t="shared" si="6"/>
        <v>1</v>
      </c>
      <c r="AB6" s="25">
        <f t="shared" si="7"/>
        <v>2</v>
      </c>
      <c r="AC6" s="25">
        <f t="shared" si="8"/>
        <v>1</v>
      </c>
      <c r="AD6" s="26">
        <f t="shared" si="9"/>
        <v>0.35355339059327379</v>
      </c>
    </row>
    <row r="7" spans="1:30" ht="51">
      <c r="A7" s="5">
        <v>4</v>
      </c>
      <c r="B7" s="4" t="s">
        <v>159</v>
      </c>
      <c r="C7" s="4" t="s">
        <v>4</v>
      </c>
      <c r="D7" s="1">
        <v>2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5">
        <f t="shared" si="10"/>
        <v>8</v>
      </c>
      <c r="M7" s="17">
        <f t="shared" si="11"/>
        <v>7</v>
      </c>
      <c r="N7" s="17">
        <f t="shared" si="12"/>
        <v>1</v>
      </c>
      <c r="O7" s="17">
        <f t="shared" si="13"/>
        <v>0</v>
      </c>
      <c r="P7" s="11"/>
      <c r="Q7" s="11"/>
      <c r="R7" s="11"/>
      <c r="S7" s="22">
        <f t="shared" si="1"/>
        <v>0.875</v>
      </c>
      <c r="T7" s="22">
        <f t="shared" si="2"/>
        <v>0.125</v>
      </c>
      <c r="U7" s="22">
        <f t="shared" si="3"/>
        <v>0</v>
      </c>
      <c r="V7" s="10"/>
      <c r="W7" s="10"/>
      <c r="X7" s="10"/>
      <c r="Y7" s="27">
        <f t="shared" si="4"/>
        <v>1.125</v>
      </c>
      <c r="Z7" s="27">
        <f t="shared" si="5"/>
        <v>1</v>
      </c>
      <c r="AA7" s="18">
        <f t="shared" si="6"/>
        <v>1</v>
      </c>
      <c r="AB7" s="18">
        <f t="shared" si="7"/>
        <v>2</v>
      </c>
      <c r="AC7" s="18">
        <f t="shared" si="8"/>
        <v>1</v>
      </c>
      <c r="AD7" s="19">
        <f t="shared" si="9"/>
        <v>0.35355339059327379</v>
      </c>
    </row>
    <row r="8" spans="1:30">
      <c r="A8" s="5">
        <v>5</v>
      </c>
      <c r="B8" s="5" t="s">
        <v>6</v>
      </c>
      <c r="C8" s="4" t="s">
        <v>4</v>
      </c>
      <c r="D8" s="1">
        <v>1</v>
      </c>
      <c r="E8" s="1">
        <v>1</v>
      </c>
      <c r="F8" s="1">
        <v>2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5">
        <f t="shared" si="10"/>
        <v>8</v>
      </c>
      <c r="M8" s="24">
        <f t="shared" si="11"/>
        <v>7</v>
      </c>
      <c r="N8" s="24">
        <f t="shared" si="12"/>
        <v>1</v>
      </c>
      <c r="O8" s="24">
        <f t="shared" si="13"/>
        <v>0</v>
      </c>
      <c r="P8" s="12"/>
      <c r="Q8" s="12"/>
      <c r="R8" s="12"/>
      <c r="S8" s="20">
        <f t="shared" si="1"/>
        <v>0.875</v>
      </c>
      <c r="T8" s="20">
        <f t="shared" si="2"/>
        <v>0.125</v>
      </c>
      <c r="U8" s="20">
        <f t="shared" si="3"/>
        <v>0</v>
      </c>
      <c r="V8" s="13"/>
      <c r="W8" s="13"/>
      <c r="X8" s="13"/>
      <c r="Y8" s="25">
        <f t="shared" si="4"/>
        <v>1.125</v>
      </c>
      <c r="Z8" s="25">
        <f t="shared" si="5"/>
        <v>1</v>
      </c>
      <c r="AA8" s="25">
        <f t="shared" si="6"/>
        <v>1</v>
      </c>
      <c r="AB8" s="25">
        <f t="shared" si="7"/>
        <v>2</v>
      </c>
      <c r="AC8" s="25">
        <f t="shared" si="8"/>
        <v>1</v>
      </c>
      <c r="AD8" s="26">
        <f t="shared" si="9"/>
        <v>0.35355339059327379</v>
      </c>
    </row>
    <row r="9" spans="1:30" ht="25.5">
      <c r="A9" s="5">
        <v>6</v>
      </c>
      <c r="B9" s="4" t="s">
        <v>7</v>
      </c>
      <c r="C9" s="4" t="s">
        <v>4</v>
      </c>
      <c r="D9" s="1">
        <v>1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5">
        <f t="shared" si="10"/>
        <v>8</v>
      </c>
      <c r="M9" s="17">
        <f t="shared" si="11"/>
        <v>1</v>
      </c>
      <c r="N9" s="17">
        <f t="shared" si="12"/>
        <v>7</v>
      </c>
      <c r="O9" s="17">
        <f t="shared" si="13"/>
        <v>0</v>
      </c>
      <c r="P9" s="11"/>
      <c r="Q9" s="11"/>
      <c r="R9" s="11"/>
      <c r="S9" s="22">
        <f t="shared" si="1"/>
        <v>0.125</v>
      </c>
      <c r="T9" s="22">
        <f t="shared" si="2"/>
        <v>0.875</v>
      </c>
      <c r="U9" s="22">
        <f t="shared" si="3"/>
        <v>0</v>
      </c>
      <c r="V9" s="10"/>
      <c r="W9" s="10"/>
      <c r="X9" s="10"/>
      <c r="Y9" s="27">
        <f t="shared" si="4"/>
        <v>1.875</v>
      </c>
      <c r="Z9" s="27">
        <f t="shared" si="5"/>
        <v>2</v>
      </c>
      <c r="AA9" s="18">
        <f t="shared" si="6"/>
        <v>2</v>
      </c>
      <c r="AB9" s="18">
        <f t="shared" si="7"/>
        <v>2</v>
      </c>
      <c r="AC9" s="18">
        <f t="shared" si="8"/>
        <v>1</v>
      </c>
      <c r="AD9" s="19">
        <f t="shared" si="9"/>
        <v>0.35355339059327379</v>
      </c>
    </row>
    <row r="10" spans="1:30" ht="25.5">
      <c r="A10" s="5">
        <v>7</v>
      </c>
      <c r="B10" s="4" t="s">
        <v>8</v>
      </c>
      <c r="C10" s="4" t="s">
        <v>4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5">
        <f t="shared" si="10"/>
        <v>8</v>
      </c>
      <c r="M10" s="24">
        <f t="shared" si="11"/>
        <v>0</v>
      </c>
      <c r="N10" s="24">
        <f t="shared" si="12"/>
        <v>7</v>
      </c>
      <c r="O10" s="24">
        <f t="shared" si="13"/>
        <v>1</v>
      </c>
      <c r="P10" s="12"/>
      <c r="Q10" s="12"/>
      <c r="R10" s="12"/>
      <c r="S10" s="20">
        <f t="shared" si="1"/>
        <v>0</v>
      </c>
      <c r="T10" s="20">
        <f t="shared" si="2"/>
        <v>0.875</v>
      </c>
      <c r="U10" s="20">
        <f t="shared" si="3"/>
        <v>0.125</v>
      </c>
      <c r="V10" s="13"/>
      <c r="W10" s="13"/>
      <c r="X10" s="13"/>
      <c r="Y10" s="25">
        <f t="shared" si="4"/>
        <v>2</v>
      </c>
      <c r="Z10" s="25">
        <f t="shared" si="5"/>
        <v>2</v>
      </c>
      <c r="AA10" s="25">
        <f t="shared" si="6"/>
        <v>2</v>
      </c>
      <c r="AB10" s="25">
        <f t="shared" si="7"/>
        <v>2</v>
      </c>
      <c r="AC10" s="25">
        <f t="shared" si="8"/>
        <v>2</v>
      </c>
      <c r="AD10" s="26">
        <f t="shared" si="9"/>
        <v>0</v>
      </c>
    </row>
    <row r="11" spans="1:30">
      <c r="A11" s="32">
        <v>8</v>
      </c>
      <c r="B11" s="33" t="s">
        <v>9</v>
      </c>
      <c r="C11" s="4" t="s">
        <v>166</v>
      </c>
      <c r="E11" s="1">
        <v>1</v>
      </c>
      <c r="F11" s="1">
        <v>1</v>
      </c>
      <c r="H11" s="1">
        <v>1</v>
      </c>
      <c r="I11" s="1">
        <v>1</v>
      </c>
      <c r="K11" s="1">
        <v>1</v>
      </c>
      <c r="L11" s="14">
        <f>SUM(M11:N11)</f>
        <v>8</v>
      </c>
      <c r="M11" s="17">
        <f>COUNTIF($D11:$K11, "1")</f>
        <v>5</v>
      </c>
      <c r="N11" s="17">
        <f>COUNTBLANK($D11:$K11)</f>
        <v>3</v>
      </c>
      <c r="O11" s="11"/>
      <c r="P11" s="11"/>
      <c r="Q11" s="11"/>
      <c r="R11" s="11"/>
      <c r="S11" s="22">
        <f>M11/$L11</f>
        <v>0.625</v>
      </c>
      <c r="T11" s="22">
        <f>N11/$L11</f>
        <v>0.375</v>
      </c>
      <c r="U11" s="22"/>
      <c r="V11" s="10"/>
      <c r="W11" s="10"/>
      <c r="X11" s="10"/>
      <c r="Y11" s="36">
        <f>AVERAGE($D$11:$K$15)</f>
        <v>2.9166666666666665</v>
      </c>
      <c r="Z11" s="36">
        <f>MEDIAN($D$11:$K$15)</f>
        <v>3</v>
      </c>
      <c r="AA11" s="36">
        <f>MODE($D$11:$K$15)</f>
        <v>3</v>
      </c>
      <c r="AB11" s="36">
        <f>MAX($D$11:$K$15)</f>
        <v>5</v>
      </c>
      <c r="AC11" s="36">
        <f>MIN($D$11:$K$15)</f>
        <v>1</v>
      </c>
      <c r="AD11" s="35">
        <f>_xlfn.STDEV.S($D$11:$K$15)</f>
        <v>1.3486439781165915</v>
      </c>
    </row>
    <row r="12" spans="1:30">
      <c r="A12" s="32"/>
      <c r="B12" s="32"/>
      <c r="C12" s="4" t="s">
        <v>167</v>
      </c>
      <c r="D12" s="1">
        <v>2</v>
      </c>
      <c r="E12" s="1">
        <v>2</v>
      </c>
      <c r="I12" s="1">
        <v>2</v>
      </c>
      <c r="K12" s="1">
        <v>2</v>
      </c>
      <c r="L12" s="14">
        <f t="shared" ref="L12:L75" si="14">SUM(M12:N12)</f>
        <v>8</v>
      </c>
      <c r="M12" s="24">
        <f>COUNTIF($D12:$K12, "2")</f>
        <v>4</v>
      </c>
      <c r="N12" s="24">
        <f t="shared" ref="N12:N15" si="15">COUNTBLANK($D12:$K12)</f>
        <v>4</v>
      </c>
      <c r="O12" s="12"/>
      <c r="P12" s="12"/>
      <c r="Q12" s="12"/>
      <c r="R12" s="12"/>
      <c r="S12" s="20">
        <f t="shared" ref="S12:S15" si="16">M12/$L12</f>
        <v>0.5</v>
      </c>
      <c r="T12" s="20">
        <f t="shared" ref="T12:T15" si="17">N12/$L12</f>
        <v>0.5</v>
      </c>
      <c r="U12" s="13"/>
      <c r="V12" s="13"/>
      <c r="W12" s="13"/>
      <c r="X12" s="13"/>
      <c r="Y12" s="36"/>
      <c r="Z12" s="36"/>
      <c r="AA12" s="36"/>
      <c r="AB12" s="36"/>
      <c r="AC12" s="36"/>
      <c r="AD12" s="35"/>
    </row>
    <row r="13" spans="1:30">
      <c r="A13" s="32"/>
      <c r="B13" s="32"/>
      <c r="C13" s="4" t="s">
        <v>168</v>
      </c>
      <c r="D13" s="1">
        <v>3</v>
      </c>
      <c r="E13" s="1">
        <v>3</v>
      </c>
      <c r="F13" s="1">
        <v>3</v>
      </c>
      <c r="H13" s="1">
        <v>3</v>
      </c>
      <c r="I13" s="1">
        <v>3</v>
      </c>
      <c r="K13" s="1">
        <v>3</v>
      </c>
      <c r="L13" s="14">
        <f t="shared" si="14"/>
        <v>8</v>
      </c>
      <c r="M13" s="17">
        <f>COUNTIF($D13:$K13, "3")</f>
        <v>6</v>
      </c>
      <c r="N13" s="17">
        <f t="shared" si="15"/>
        <v>2</v>
      </c>
      <c r="O13" s="11"/>
      <c r="P13" s="11"/>
      <c r="Q13" s="11"/>
      <c r="R13" s="11"/>
      <c r="S13" s="22">
        <f t="shared" si="16"/>
        <v>0.75</v>
      </c>
      <c r="T13" s="22">
        <f t="shared" si="17"/>
        <v>0.25</v>
      </c>
      <c r="U13" s="10"/>
      <c r="V13" s="10"/>
      <c r="W13" s="10"/>
      <c r="X13" s="10"/>
      <c r="Y13" s="36"/>
      <c r="Z13" s="36"/>
      <c r="AA13" s="36"/>
      <c r="AB13" s="36"/>
      <c r="AC13" s="36"/>
      <c r="AD13" s="35"/>
    </row>
    <row r="14" spans="1:30">
      <c r="A14" s="32"/>
      <c r="B14" s="32"/>
      <c r="C14" s="4" t="s">
        <v>169</v>
      </c>
      <c r="D14" s="1">
        <v>4</v>
      </c>
      <c r="E14" s="1">
        <v>4</v>
      </c>
      <c r="G14" s="1">
        <v>4</v>
      </c>
      <c r="H14" s="1">
        <v>4</v>
      </c>
      <c r="I14" s="1">
        <v>4</v>
      </c>
      <c r="K14" s="1">
        <v>4</v>
      </c>
      <c r="L14" s="14">
        <f t="shared" si="14"/>
        <v>8</v>
      </c>
      <c r="M14" s="24">
        <f>COUNTIF($D14:$K14, "4")</f>
        <v>6</v>
      </c>
      <c r="N14" s="24">
        <f t="shared" si="15"/>
        <v>2</v>
      </c>
      <c r="O14" s="12"/>
      <c r="P14" s="12"/>
      <c r="Q14" s="12"/>
      <c r="R14" s="12"/>
      <c r="S14" s="20">
        <f t="shared" si="16"/>
        <v>0.75</v>
      </c>
      <c r="T14" s="20">
        <f t="shared" si="17"/>
        <v>0.25</v>
      </c>
      <c r="U14" s="13"/>
      <c r="V14" s="13"/>
      <c r="W14" s="13"/>
      <c r="X14" s="13"/>
      <c r="Y14" s="36"/>
      <c r="Z14" s="36"/>
      <c r="AA14" s="36"/>
      <c r="AB14" s="36"/>
      <c r="AC14" s="36"/>
      <c r="AD14" s="35"/>
    </row>
    <row r="15" spans="1:30">
      <c r="A15" s="32"/>
      <c r="B15" s="32"/>
      <c r="C15" s="4" t="s">
        <v>170</v>
      </c>
      <c r="D15" s="1">
        <v>5</v>
      </c>
      <c r="G15" s="1">
        <v>5</v>
      </c>
      <c r="H15" s="1">
        <v>5</v>
      </c>
      <c r="L15" s="14">
        <f t="shared" si="14"/>
        <v>8</v>
      </c>
      <c r="M15" s="17">
        <f>COUNTIF($D15:$K15, "5")</f>
        <v>3</v>
      </c>
      <c r="N15" s="17">
        <f t="shared" si="15"/>
        <v>5</v>
      </c>
      <c r="O15" s="11"/>
      <c r="P15" s="11"/>
      <c r="Q15" s="11"/>
      <c r="R15" s="11"/>
      <c r="S15" s="22">
        <f t="shared" si="16"/>
        <v>0.375</v>
      </c>
      <c r="T15" s="22">
        <f t="shared" si="17"/>
        <v>0.625</v>
      </c>
      <c r="U15" s="10"/>
      <c r="V15" s="10"/>
      <c r="W15" s="10"/>
      <c r="X15" s="10"/>
      <c r="Y15" s="36"/>
      <c r="Z15" s="36"/>
      <c r="AA15" s="36"/>
      <c r="AB15" s="36"/>
      <c r="AC15" s="36"/>
      <c r="AD15" s="35"/>
    </row>
    <row r="16" spans="1:30">
      <c r="A16" s="32">
        <v>9</v>
      </c>
      <c r="B16" s="32" t="s">
        <v>10</v>
      </c>
      <c r="C16" s="4" t="s">
        <v>181</v>
      </c>
      <c r="E16" s="1">
        <v>6</v>
      </c>
      <c r="F16" s="1">
        <v>6</v>
      </c>
      <c r="H16" s="1">
        <v>5</v>
      </c>
      <c r="I16" s="1">
        <v>5</v>
      </c>
      <c r="K16" s="1">
        <v>5</v>
      </c>
      <c r="L16" s="14">
        <f>SUM(M16:O16)</f>
        <v>8</v>
      </c>
      <c r="M16" s="24">
        <f>COUNTIF($D16:$K16, "5")</f>
        <v>3</v>
      </c>
      <c r="N16" s="24">
        <f>COUNTIF($D16:$K16, "6")</f>
        <v>2</v>
      </c>
      <c r="O16" s="24">
        <f>COUNTIF($D16:$K16, "")</f>
        <v>3</v>
      </c>
      <c r="P16" s="12"/>
      <c r="Q16" s="24"/>
      <c r="R16" s="24"/>
      <c r="S16" s="21">
        <f t="shared" ref="S16:U17" si="18">M16/$L16</f>
        <v>0.375</v>
      </c>
      <c r="T16" s="21">
        <f t="shared" si="18"/>
        <v>0.25</v>
      </c>
      <c r="U16" s="21">
        <f t="shared" si="18"/>
        <v>0.375</v>
      </c>
      <c r="V16" s="13"/>
      <c r="W16" s="21"/>
      <c r="X16" s="21"/>
      <c r="Y16" s="25">
        <f>AVERAGE($D16:$K16)</f>
        <v>5.4</v>
      </c>
      <c r="Z16" s="25">
        <f>MEDIAN($D16:$K16)</f>
        <v>5</v>
      </c>
      <c r="AA16" s="25">
        <f>MODE($D16:$K16)</f>
        <v>5</v>
      </c>
      <c r="AB16" s="25">
        <f>MAX($D16:$K16)</f>
        <v>6</v>
      </c>
      <c r="AC16" s="25">
        <f>MIN($D16:$K16)</f>
        <v>5</v>
      </c>
      <c r="AD16" s="26">
        <f>_xlfn.STDEV.S($D16:$K16)</f>
        <v>0.54772255750516619</v>
      </c>
    </row>
    <row r="17" spans="1:30" ht="25.5">
      <c r="A17" s="32"/>
      <c r="B17" s="32"/>
      <c r="C17" s="4" t="s">
        <v>171</v>
      </c>
      <c r="E17" s="1">
        <v>1</v>
      </c>
      <c r="F17" s="1">
        <v>5</v>
      </c>
      <c r="G17" s="1">
        <v>2</v>
      </c>
      <c r="H17" s="1">
        <v>2</v>
      </c>
      <c r="I17" s="1">
        <v>2</v>
      </c>
      <c r="K17" s="1">
        <v>1</v>
      </c>
      <c r="L17" s="14">
        <f>SUM(M17:P17)</f>
        <v>8</v>
      </c>
      <c r="M17" s="17">
        <f>COUNTIF($D17:$K17, "1")</f>
        <v>2</v>
      </c>
      <c r="N17" s="17">
        <f>COUNTIF($D17:$K17, "2")</f>
        <v>3</v>
      </c>
      <c r="O17" s="17">
        <f>COUNTIF($D17:$K17, "5")</f>
        <v>1</v>
      </c>
      <c r="P17" s="17">
        <f>COUNTIF($D17:$K17, "")</f>
        <v>2</v>
      </c>
      <c r="Q17" s="11"/>
      <c r="R17" s="11"/>
      <c r="S17" s="23">
        <f t="shared" si="18"/>
        <v>0.25</v>
      </c>
      <c r="T17" s="23">
        <f t="shared" si="18"/>
        <v>0.375</v>
      </c>
      <c r="U17" s="23">
        <f t="shared" si="18"/>
        <v>0.125</v>
      </c>
      <c r="V17" s="23">
        <f>P17/$L17</f>
        <v>0.25</v>
      </c>
      <c r="W17" s="10"/>
      <c r="X17" s="23"/>
      <c r="Y17" s="27">
        <f>AVERAGE($D17:$K17)</f>
        <v>2.1666666666666665</v>
      </c>
      <c r="Z17" s="27">
        <f>MEDIAN($D17:$K17)</f>
        <v>2</v>
      </c>
      <c r="AA17" s="18">
        <f>MODE($D17:$K17)</f>
        <v>2</v>
      </c>
      <c r="AB17" s="18">
        <f>MAX($D17:$K17)</f>
        <v>5</v>
      </c>
      <c r="AC17" s="18">
        <f>MIN($D17:$K17)</f>
        <v>1</v>
      </c>
      <c r="AD17" s="19">
        <f>_xlfn.STDEV.S($D17:$K17)</f>
        <v>1.4719601443879744</v>
      </c>
    </row>
    <row r="18" spans="1:30" ht="25.5">
      <c r="A18" s="5">
        <v>10</v>
      </c>
      <c r="B18" s="4" t="s">
        <v>11</v>
      </c>
      <c r="C18" s="4" t="s">
        <v>12</v>
      </c>
      <c r="D18" s="1">
        <v>90</v>
      </c>
      <c r="E18" s="1">
        <v>70</v>
      </c>
      <c r="F18" s="1">
        <v>30</v>
      </c>
      <c r="G18" s="1">
        <v>25</v>
      </c>
      <c r="H18" s="1">
        <v>30</v>
      </c>
      <c r="I18" s="1">
        <v>63</v>
      </c>
      <c r="J18" s="1">
        <v>40</v>
      </c>
      <c r="K18" s="1">
        <v>80</v>
      </c>
      <c r="L18" s="14">
        <f>SUM(M18:R18)</f>
        <v>8</v>
      </c>
      <c r="M18" s="24">
        <f>(COUNTIF($D18:$K18, "0")+COUNTIF($D18:$K18, "1")+COUNTIF($D18:$K18, "2")+COUNTIF($D18:$K18, "3")+COUNTIF($D18:$K18, "4")+COUNTIF($D18:$K18, "5")+COUNTIF($D18:$K18, "6")+COUNTIF($D18:$K18, "7")+COUNTIF($D18:$K18,"8")+COUNTIF($D18:$K18,"9")+COUNTIF($D18:$K18,"10"))</f>
        <v>0</v>
      </c>
      <c r="N18" s="24">
        <f>(COUNTIF($D18:$K18, "11")+COUNTIF($D18:$K18, "12")+COUNTIF($D18:$K18, "13")+COUNTIF($D18:$K18, "14")+COUNTIF($D18:$K18, "15")+COUNTIF($D18:$K18, "16")+COUNTIF($D18:$K18, "17")+COUNTIF($D18:$K18,"18")+COUNTIF($D18:$K18,"19")+COUNTIF($D18:$K18,"20")+COUNTIF($D18:$K18,"21")+COUNTIF($D18:$K18,"22")+COUNTIF($D18:$K18,"23")+COUNTIF($D18:$K18,"24")+COUNTIF($D18:$K18,"25"))</f>
        <v>1</v>
      </c>
      <c r="O18" s="24">
        <f>(COUNTIF($D18:$K18, "26")+COUNTIF($D18:$K18, "27")+COUNTIF($D18:$K18,"28")+COUNTIF($D18:$K18,"29")+COUNTIF($D18:$K18,"30")+COUNTIF($D18:$K18, "31")+COUNTIF($D18:$K18, "32")+COUNTIF($D18:$K18, "33")+COUNTIF($D18:$K18, "34")+COUNTIF($D18:$K18, "35")+COUNTIF($D18:$K18, "36")+COUNTIF($D18:$K18, "37")+COUNTIF($D18:$K18,"38")+COUNTIF($D18:$K18,"39")+COUNTIF($D18:$K18,"40")+COUNTIF($D18:$K18, "41")+COUNTIF($D18:$K18, "42")+COUNTIF($D18:$K18, "43")+COUNTIF($D18:$K18, "44")+COUNTIF($D18:$K18, "45")+COUNTIF($D18:$K18, "46")+COUNTIF($D18:$K18,"47")+COUNTIF($D18:$K18,"48")+COUNTIF($D18:$K18,"49"))</f>
        <v>3</v>
      </c>
      <c r="P18" s="24">
        <f>(COUNTIF($D18:$K18, "50")+COUNTIF($D18:$K18, "51")+COUNTIF($D18:$K18, "52")+COUNTIF($D18:$K18, "53")+COUNTIF($D18:$K18, "54")+COUNTIF($D18:$K18, "55")+COUNTIF($D18:$K18, "56")+COUNTIF($D18:$K18, "57")+COUNTIF($D18:$K18,"58")+COUNTIF($D18:$K18,"59")+COUNTIF($D18:$K18,"60")+COUNTIF($D18:$K18, "61")+COUNTIF($D18:$K18, "62")+COUNTIF($D18:$K18, "63")+COUNTIF($D18:$K18, "64")+COUNTIF($D18:$K18, "65")+COUNTIF($D18:$K18, "66")+COUNTIF($D18:$K18, "67")+COUNTIF($D18:$K18,"68")+COUNTIF($D18:$K18,"69")+COUNTIF($D18:$K18,"70")+COUNTIF($D18:$K18, "71")+COUNTIF($D18:$K18, "72")+COUNTIF($D18:$K18, "73")+COUNTIF($D18:$K18, "74"))</f>
        <v>2</v>
      </c>
      <c r="Q18" s="24">
        <f>(COUNTIF($D18:$K18,"75")+COUNTIF($D18:$K18,"76")+COUNTIF($D18:$K18,"77")+COUNTIF($D18:$K18,"78")+COUNTIF($D18:$K18,"79")+COUNTIF($D18:$K18,"80")+COUNTIF($D18:$K18,"81")+COUNTIF($D18:$K18,"82")+COUNTIF($D18:$K18,"83")+COUNTIF($D18:$K18,"84")+COUNTIF($D18:$K18,"85")+COUNTIF($D18:$K18,"86")+COUNTIF($D18:$K18,"87")+COUNTIF($D18:$K18,"88")+COUNTIF($D18:$K18,"89")+COUNTIF($D18:$K18,"90")+COUNTIF($D18:$K18,"91")+COUNTIF($D18:$K18,"92")+COUNTIF($D18:$K18,"93")+COUNTIF($D18:$K18,"94")+COUNTIF($D18:$K18,"95")+COUNTIF($D18:$K18,"96")+COUNTIF($D18:$K18,"97")+COUNTIF($D18:$K18,"98")+COUNTIF($D18:$K18,"99")+COUNTIF($D18:$K18,"100"))</f>
        <v>2</v>
      </c>
      <c r="R18" s="24">
        <f>COUNTBLANK($D18:$K18)</f>
        <v>0</v>
      </c>
      <c r="S18" s="21">
        <f t="shared" ref="S18:S19" si="19">M18/$L18</f>
        <v>0</v>
      </c>
      <c r="T18" s="21">
        <f t="shared" ref="T18:T19" si="20">N18/$L18</f>
        <v>0.125</v>
      </c>
      <c r="U18" s="21">
        <f t="shared" ref="U18:U19" si="21">O18/$L18</f>
        <v>0.375</v>
      </c>
      <c r="V18" s="21">
        <f t="shared" ref="V18:V19" si="22">P18/$L18</f>
        <v>0.25</v>
      </c>
      <c r="W18" s="21">
        <f t="shared" ref="W18:W19" si="23">Q18/$L18</f>
        <v>0.25</v>
      </c>
      <c r="X18" s="21">
        <f t="shared" ref="X18:X19" si="24">R18/$L18</f>
        <v>0</v>
      </c>
      <c r="Y18" s="25">
        <f>AVERAGE($D18:$K18)</f>
        <v>53.5</v>
      </c>
      <c r="Z18" s="25">
        <f>MEDIAN($D18:$K18)</f>
        <v>51.5</v>
      </c>
      <c r="AA18" s="25">
        <f>MODE($D18:$K18)</f>
        <v>30</v>
      </c>
      <c r="AB18" s="25">
        <f>MAX($D18:$K18)</f>
        <v>90</v>
      </c>
      <c r="AC18" s="25">
        <f>MIN($D18:$K18)</f>
        <v>25</v>
      </c>
      <c r="AD18" s="26">
        <f>_xlfn.STDEV.S($D18:$K18)</f>
        <v>25.343356413184786</v>
      </c>
    </row>
    <row r="19" spans="1:30" ht="38.25">
      <c r="A19" s="5">
        <v>11</v>
      </c>
      <c r="B19" s="4" t="s">
        <v>182</v>
      </c>
      <c r="C19" s="4" t="s">
        <v>12</v>
      </c>
      <c r="D19" s="1">
        <v>90</v>
      </c>
      <c r="E19" s="1">
        <v>85</v>
      </c>
      <c r="F19" s="1">
        <v>60</v>
      </c>
      <c r="G19" s="1">
        <v>50</v>
      </c>
      <c r="H19" s="1">
        <v>70</v>
      </c>
      <c r="I19" s="1">
        <v>80</v>
      </c>
      <c r="J19" s="1">
        <v>70</v>
      </c>
      <c r="K19" s="1">
        <v>30</v>
      </c>
      <c r="L19" s="14">
        <f>SUM(M19:R19)</f>
        <v>8</v>
      </c>
      <c r="M19" s="17">
        <f>(COUNTIF($D19:$K19, "0")+COUNTIF($D19:$K19, "1")+COUNTIF($D19:$K19, "2")+COUNTIF($D19:$K19, "3")+COUNTIF($D19:$K19, "4")+COUNTIF($D19:$K19, "5")+COUNTIF($D19:$K19, "6")+COUNTIF($D19:$K19, "7")+COUNTIF($D19:$K19,"8")+COUNTIF($D19:$K19,"9")+COUNTIF($D19:$K19,"10"))</f>
        <v>0</v>
      </c>
      <c r="N19" s="17">
        <f>(COUNTIF($D19:$K19, "11")+COUNTIF($D19:$K19, "12")+COUNTIF($D19:$K19, "13")+COUNTIF($D19:$K19, "14")+COUNTIF($D19:$K19, "15")+COUNTIF($D19:$K19, "16")+COUNTIF($D19:$K19, "17")+COUNTIF($D19:$K19,"18")+COUNTIF($D19:$K19,"19")+COUNTIF($D19:$K19,"20")+COUNTIF($D19:$K19,"21")+COUNTIF($D19:$K19,"22")+COUNTIF($D19:$K19,"23")+COUNTIF($D19:$K19,"24")+COUNTIF($D19:$K19,"25"))</f>
        <v>0</v>
      </c>
      <c r="O19" s="17">
        <f>(COUNTIF($D19:$K19, "26")+COUNTIF($D19:$K19, "27")+COUNTIF($D19:$K19,"28")+COUNTIF($D19:$K19,"29")+COUNTIF($D19:$K19,"30")+COUNTIF($D19:$K19, "31")+COUNTIF($D19:$K19, "32")+COUNTIF($D19:$K19, "33")+COUNTIF($D19:$K19, "34")+COUNTIF($D19:$K19, "35")+COUNTIF($D19:$K19, "36")+COUNTIF($D19:$K19, "37")+COUNTIF($D19:$K19,"38")+COUNTIF($D19:$K19,"39")+COUNTIF($D19:$K19,"40")+COUNTIF($D19:$K19, "41")+COUNTIF($D19:$K19, "42")+COUNTIF($D19:$K19, "43")+COUNTIF($D19:$K19, "44")+COUNTIF($D19:$K19, "45")+COUNTIF($D19:$K19, "46")+COUNTIF($D19:$K19,"47")+COUNTIF($D19:$K19,"48")+COUNTIF($D19:$K19,"49"))</f>
        <v>1</v>
      </c>
      <c r="P19" s="17">
        <f>(COUNTIF($D19:$K19, "50")+COUNTIF($D19:$K19, "51")+COUNTIF($D19:$K19, "52")+COUNTIF($D19:$K19, "53")+COUNTIF($D19:$K19, "54")+COUNTIF($D19:$K19, "55")+COUNTIF($D19:$K19, "56")+COUNTIF($D19:$K19, "57")+COUNTIF($D19:$K19,"58")+COUNTIF($D19:$K19,"59")+COUNTIF($D19:$K19,"60")+COUNTIF($D19:$K19, "61")+COUNTIF($D19:$K19, "62")+COUNTIF($D19:$K19, "63")+COUNTIF($D19:$K19, "64")+COUNTIF($D19:$K19, "65")+COUNTIF($D19:$K19, "66")+COUNTIF($D19:$K19, "67")+COUNTIF($D19:$K19,"68")+COUNTIF($D19:$K19,"69")+COUNTIF($D19:$K19,"70")+COUNTIF($D19:$K19, "71")+COUNTIF($D19:$K19, "72")+COUNTIF($D19:$K19, "73")+COUNTIF($D19:$K19, "74"))</f>
        <v>4</v>
      </c>
      <c r="Q19" s="17">
        <f>(COUNTIF($D19:$K19,"75")+COUNTIF($D19:$K19,"76")+COUNTIF($D19:$K19,"77")+COUNTIF($D19:$K19,"78")+COUNTIF($D19:$K19,"79")+COUNTIF($D19:$K19,"80")+COUNTIF($D19:$K19,"81")+COUNTIF($D19:$K19,"82")+COUNTIF($D19:$K19,"83")+COUNTIF($D19:$K19,"84")+COUNTIF($D19:$K19,"85")+COUNTIF($D19:$K19,"86")+COUNTIF($D19:$K19,"87")+COUNTIF($D19:$K19,"88")+COUNTIF($D19:$K19,"89")+COUNTIF($D19:$K19,"90")+COUNTIF($D19:$K19,"91")+COUNTIF($D19:$K19,"92")+COUNTIF($D19:$K19,"93")+COUNTIF($D19:$K19,"94")+COUNTIF($D19:$K19,"95")+COUNTIF($D19:$K19,"96")+COUNTIF($D19:$K19,"97")+COUNTIF($D19:$K19,"98")+COUNTIF($D19:$K19,"99")+COUNTIF($D19:$K19,"100"))</f>
        <v>3</v>
      </c>
      <c r="R19" s="17">
        <f>COUNTBLANK($D19:$K19)</f>
        <v>0</v>
      </c>
      <c r="S19" s="23">
        <f t="shared" si="19"/>
        <v>0</v>
      </c>
      <c r="T19" s="23">
        <f t="shared" si="20"/>
        <v>0</v>
      </c>
      <c r="U19" s="23">
        <f t="shared" si="21"/>
        <v>0.125</v>
      </c>
      <c r="V19" s="23">
        <f t="shared" si="22"/>
        <v>0.5</v>
      </c>
      <c r="W19" s="23">
        <f t="shared" si="23"/>
        <v>0.375</v>
      </c>
      <c r="X19" s="23">
        <f t="shared" si="24"/>
        <v>0</v>
      </c>
      <c r="Y19" s="27">
        <f>AVERAGE($D19:$K19)</f>
        <v>66.875</v>
      </c>
      <c r="Z19" s="27">
        <f>MEDIAN($D19:$K19)</f>
        <v>70</v>
      </c>
      <c r="AA19" s="18">
        <f>MODE($D19:$K19)</f>
        <v>70</v>
      </c>
      <c r="AB19" s="18">
        <f>MAX($D19:$K19)</f>
        <v>90</v>
      </c>
      <c r="AC19" s="18">
        <f>MIN($D19:$K19)</f>
        <v>30</v>
      </c>
      <c r="AD19" s="19">
        <f>_xlfn.STDEV.S($D19:$K19)</f>
        <v>19.80935925984771</v>
      </c>
    </row>
    <row r="20" spans="1:30" ht="25.5">
      <c r="A20" s="32">
        <v>12</v>
      </c>
      <c r="B20" s="32" t="s">
        <v>13</v>
      </c>
      <c r="C20" s="4" t="s">
        <v>14</v>
      </c>
      <c r="I20" s="1">
        <v>1</v>
      </c>
      <c r="K20" s="1">
        <v>1</v>
      </c>
      <c r="L20" s="14">
        <f t="shared" si="14"/>
        <v>8</v>
      </c>
      <c r="M20" s="24">
        <f>COUNTIF($D20:$K20, "1")</f>
        <v>2</v>
      </c>
      <c r="N20" s="24">
        <f>COUNTBLANK($D20:$K20)</f>
        <v>6</v>
      </c>
      <c r="O20" s="12"/>
      <c r="P20" s="12"/>
      <c r="Q20" s="12"/>
      <c r="R20" s="12"/>
      <c r="S20" s="20">
        <f>M20/$L20</f>
        <v>0.25</v>
      </c>
      <c r="T20" s="20">
        <f>N20/$L20</f>
        <v>0.75</v>
      </c>
      <c r="U20" s="13"/>
      <c r="V20" s="13"/>
      <c r="W20" s="13"/>
      <c r="X20" s="13"/>
      <c r="Y20" s="43">
        <f>AVERAGE($D20:$K23)</f>
        <v>3</v>
      </c>
      <c r="Z20" s="43">
        <f>MEDIAN($D20:$K23)</f>
        <v>3</v>
      </c>
      <c r="AA20" s="43">
        <f>MODE($D20:$K23)</f>
        <v>4</v>
      </c>
      <c r="AB20" s="43">
        <f>MAX($D20:$K23)</f>
        <v>4</v>
      </c>
      <c r="AC20" s="43">
        <f>MIN($D20:$K23)</f>
        <v>1</v>
      </c>
      <c r="AD20" s="40">
        <f>_xlfn.STDEV.S($D20:$K23)</f>
        <v>1.1832159566199232</v>
      </c>
    </row>
    <row r="21" spans="1:30" ht="25.5">
      <c r="A21" s="32"/>
      <c r="B21" s="32"/>
      <c r="C21" s="4" t="s">
        <v>15</v>
      </c>
      <c r="I21" s="1">
        <v>2</v>
      </c>
      <c r="L21" s="14">
        <f t="shared" si="14"/>
        <v>8</v>
      </c>
      <c r="M21" s="17">
        <f>COUNTIF($D21:$K21, "2")</f>
        <v>1</v>
      </c>
      <c r="N21" s="17">
        <f t="shared" ref="N21:N31" si="25">COUNTBLANK($D21:$K21)</f>
        <v>7</v>
      </c>
      <c r="O21" s="11"/>
      <c r="P21" s="11"/>
      <c r="Q21" s="11"/>
      <c r="R21" s="11"/>
      <c r="S21" s="22">
        <f t="shared" ref="S21:S84" si="26">M21/$L21</f>
        <v>0.125</v>
      </c>
      <c r="T21" s="22">
        <f t="shared" ref="T21:T84" si="27">N21/$L21</f>
        <v>0.875</v>
      </c>
      <c r="U21" s="10"/>
      <c r="V21" s="10"/>
      <c r="W21" s="10"/>
      <c r="X21" s="10"/>
      <c r="Y21" s="43">
        <f t="shared" ref="Y21:Y31" si="28">AVERAGE($D21:$K21)</f>
        <v>2</v>
      </c>
      <c r="Z21" s="43">
        <f t="shared" ref="Z21:Z31" si="29">MEDIAN($D21:$K21)</f>
        <v>2</v>
      </c>
      <c r="AA21" s="43" t="e">
        <f t="shared" ref="AA21:AA31" si="30">MODE($D21:$K21)</f>
        <v>#N/A</v>
      </c>
      <c r="AB21" s="43">
        <f t="shared" ref="AB21:AB31" si="31">MAX($D21:$K21)</f>
        <v>2</v>
      </c>
      <c r="AC21" s="43">
        <f t="shared" ref="AC21:AC31" si="32">MIN($D21:$K21)</f>
        <v>2</v>
      </c>
      <c r="AD21" s="40" t="e">
        <f t="shared" ref="AD21:AD31" si="33">_xlfn.STDEV.S($D21:$K21)</f>
        <v>#DIV/0!</v>
      </c>
    </row>
    <row r="22" spans="1:30" ht="25.5">
      <c r="A22" s="32"/>
      <c r="B22" s="32"/>
      <c r="C22" s="4" t="s">
        <v>16</v>
      </c>
      <c r="E22" s="1">
        <v>3</v>
      </c>
      <c r="H22" s="1">
        <v>3</v>
      </c>
      <c r="I22" s="1">
        <v>3</v>
      </c>
      <c r="L22" s="14">
        <f t="shared" si="14"/>
        <v>8</v>
      </c>
      <c r="M22" s="24">
        <f>COUNTIF($D22:$K22, "3")</f>
        <v>3</v>
      </c>
      <c r="N22" s="24">
        <f t="shared" si="25"/>
        <v>5</v>
      </c>
      <c r="O22" s="12"/>
      <c r="P22" s="12"/>
      <c r="Q22" s="12"/>
      <c r="R22" s="12"/>
      <c r="S22" s="20">
        <f t="shared" si="26"/>
        <v>0.375</v>
      </c>
      <c r="T22" s="20">
        <f t="shared" si="27"/>
        <v>0.625</v>
      </c>
      <c r="U22" s="13"/>
      <c r="V22" s="13"/>
      <c r="W22" s="13"/>
      <c r="X22" s="13"/>
      <c r="Y22" s="43">
        <f t="shared" si="28"/>
        <v>3</v>
      </c>
      <c r="Z22" s="43">
        <f t="shared" si="29"/>
        <v>3</v>
      </c>
      <c r="AA22" s="43">
        <f t="shared" si="30"/>
        <v>3</v>
      </c>
      <c r="AB22" s="43">
        <f t="shared" si="31"/>
        <v>3</v>
      </c>
      <c r="AC22" s="43">
        <f t="shared" si="32"/>
        <v>3</v>
      </c>
      <c r="AD22" s="40">
        <f t="shared" si="33"/>
        <v>0</v>
      </c>
    </row>
    <row r="23" spans="1:30" ht="25.5">
      <c r="A23" s="32"/>
      <c r="B23" s="32"/>
      <c r="C23" s="4" t="s">
        <v>17</v>
      </c>
      <c r="D23" s="1">
        <v>4</v>
      </c>
      <c r="F23" s="1">
        <v>4</v>
      </c>
      <c r="G23" s="1">
        <v>4</v>
      </c>
      <c r="I23" s="1">
        <v>4</v>
      </c>
      <c r="K23" s="1">
        <v>4</v>
      </c>
      <c r="L23" s="14">
        <f t="shared" si="14"/>
        <v>8</v>
      </c>
      <c r="M23" s="17">
        <f>COUNTIF($D23:$K23, "4")</f>
        <v>5</v>
      </c>
      <c r="N23" s="17">
        <f t="shared" si="25"/>
        <v>3</v>
      </c>
      <c r="O23" s="11"/>
      <c r="P23" s="11"/>
      <c r="Q23" s="11"/>
      <c r="R23" s="11"/>
      <c r="S23" s="22">
        <f t="shared" si="26"/>
        <v>0.625</v>
      </c>
      <c r="T23" s="22">
        <f t="shared" si="27"/>
        <v>0.375</v>
      </c>
      <c r="U23" s="10"/>
      <c r="V23" s="10"/>
      <c r="W23" s="10"/>
      <c r="X23" s="10"/>
      <c r="Y23" s="43">
        <f t="shared" si="28"/>
        <v>4</v>
      </c>
      <c r="Z23" s="43">
        <f t="shared" si="29"/>
        <v>4</v>
      </c>
      <c r="AA23" s="43">
        <f t="shared" si="30"/>
        <v>4</v>
      </c>
      <c r="AB23" s="43">
        <f t="shared" si="31"/>
        <v>4</v>
      </c>
      <c r="AC23" s="43">
        <f t="shared" si="32"/>
        <v>4</v>
      </c>
      <c r="AD23" s="40">
        <f t="shared" si="33"/>
        <v>0</v>
      </c>
    </row>
    <row r="24" spans="1:30" ht="25.5">
      <c r="A24" s="32">
        <v>13</v>
      </c>
      <c r="B24" s="33" t="s">
        <v>18</v>
      </c>
      <c r="C24" s="4" t="s">
        <v>19</v>
      </c>
      <c r="G24" s="1">
        <v>1</v>
      </c>
      <c r="K24" s="1">
        <v>1</v>
      </c>
      <c r="L24" s="14">
        <f t="shared" si="14"/>
        <v>8</v>
      </c>
      <c r="M24" s="24">
        <f>COUNTIF($D24:$K24, "1")</f>
        <v>2</v>
      </c>
      <c r="N24" s="24">
        <f>COUNTBLANK($D24:$K24)</f>
        <v>6</v>
      </c>
      <c r="O24" s="12"/>
      <c r="P24" s="12"/>
      <c r="Q24" s="12"/>
      <c r="R24" s="12"/>
      <c r="S24" s="20">
        <f t="shared" si="26"/>
        <v>0.25</v>
      </c>
      <c r="T24" s="20">
        <f t="shared" si="27"/>
        <v>0.75</v>
      </c>
      <c r="U24" s="13"/>
      <c r="V24" s="13"/>
      <c r="W24" s="13"/>
      <c r="X24" s="13"/>
      <c r="Y24" s="41">
        <f>AVERAGE($D24:$K27)</f>
        <v>2.5555555555555554</v>
      </c>
      <c r="Z24" s="41">
        <f>MEDIAN($D24:$K27)</f>
        <v>3</v>
      </c>
      <c r="AA24" s="41">
        <f>MODE($D24:$K27)</f>
        <v>3</v>
      </c>
      <c r="AB24" s="41">
        <f>MAX($D24:$K27)</f>
        <v>4</v>
      </c>
      <c r="AC24" s="41">
        <f>MIN($D24:$K27)</f>
        <v>1</v>
      </c>
      <c r="AD24" s="42">
        <f>_xlfn.STDEV.S($D24:$K27)</f>
        <v>1.0137937550497031</v>
      </c>
    </row>
    <row r="25" spans="1:30">
      <c r="A25" s="32"/>
      <c r="B25" s="32"/>
      <c r="C25" s="4" t="s">
        <v>20</v>
      </c>
      <c r="F25" s="1">
        <v>2</v>
      </c>
      <c r="L25" s="14">
        <f t="shared" si="14"/>
        <v>8</v>
      </c>
      <c r="M25" s="17">
        <f>COUNTIF($D25:$K25, "2")</f>
        <v>1</v>
      </c>
      <c r="N25" s="17">
        <f t="shared" si="25"/>
        <v>7</v>
      </c>
      <c r="O25" s="11"/>
      <c r="P25" s="11"/>
      <c r="Q25" s="11"/>
      <c r="R25" s="11"/>
      <c r="S25" s="22">
        <f t="shared" si="26"/>
        <v>0.125</v>
      </c>
      <c r="T25" s="22">
        <f t="shared" si="27"/>
        <v>0.875</v>
      </c>
      <c r="U25" s="10"/>
      <c r="V25" s="10"/>
      <c r="W25" s="10"/>
      <c r="X25" s="10"/>
      <c r="Y25" s="41">
        <f t="shared" si="28"/>
        <v>2</v>
      </c>
      <c r="Z25" s="41">
        <f t="shared" si="29"/>
        <v>2</v>
      </c>
      <c r="AA25" s="41" t="e">
        <f t="shared" si="30"/>
        <v>#N/A</v>
      </c>
      <c r="AB25" s="41">
        <f t="shared" si="31"/>
        <v>2</v>
      </c>
      <c r="AC25" s="41">
        <f t="shared" si="32"/>
        <v>2</v>
      </c>
      <c r="AD25" s="42" t="e">
        <f t="shared" si="33"/>
        <v>#DIV/0!</v>
      </c>
    </row>
    <row r="26" spans="1:30">
      <c r="A26" s="32"/>
      <c r="B26" s="32"/>
      <c r="C26" s="4" t="s">
        <v>21</v>
      </c>
      <c r="D26" s="1">
        <v>3</v>
      </c>
      <c r="E26" s="1">
        <v>3</v>
      </c>
      <c r="H26" s="1">
        <v>3</v>
      </c>
      <c r="I26" s="1">
        <v>3</v>
      </c>
      <c r="L26" s="14">
        <f t="shared" si="14"/>
        <v>8</v>
      </c>
      <c r="M26" s="24">
        <f>COUNTIF($D26:$K26, "3")</f>
        <v>4</v>
      </c>
      <c r="N26" s="24">
        <f t="shared" si="25"/>
        <v>4</v>
      </c>
      <c r="O26" s="12"/>
      <c r="P26" s="12"/>
      <c r="Q26" s="12"/>
      <c r="R26" s="12"/>
      <c r="S26" s="20">
        <f t="shared" si="26"/>
        <v>0.5</v>
      </c>
      <c r="T26" s="20">
        <f t="shared" si="27"/>
        <v>0.5</v>
      </c>
      <c r="U26" s="13"/>
      <c r="V26" s="13"/>
      <c r="W26" s="13"/>
      <c r="X26" s="13"/>
      <c r="Y26" s="41">
        <f t="shared" si="28"/>
        <v>3</v>
      </c>
      <c r="Z26" s="41">
        <f t="shared" si="29"/>
        <v>3</v>
      </c>
      <c r="AA26" s="41">
        <f t="shared" si="30"/>
        <v>3</v>
      </c>
      <c r="AB26" s="41">
        <f t="shared" si="31"/>
        <v>3</v>
      </c>
      <c r="AC26" s="41">
        <f t="shared" si="32"/>
        <v>3</v>
      </c>
      <c r="AD26" s="42">
        <f t="shared" si="33"/>
        <v>0</v>
      </c>
    </row>
    <row r="27" spans="1:30">
      <c r="A27" s="32"/>
      <c r="B27" s="32"/>
      <c r="C27" s="4" t="s">
        <v>22</v>
      </c>
      <c r="D27" s="1">
        <v>4</v>
      </c>
      <c r="K27" s="1">
        <v>3</v>
      </c>
      <c r="L27" s="14">
        <f t="shared" si="14"/>
        <v>7</v>
      </c>
      <c r="M27" s="17">
        <f>COUNTIF($D27:$K27, "4")</f>
        <v>1</v>
      </c>
      <c r="N27" s="17">
        <f t="shared" si="25"/>
        <v>6</v>
      </c>
      <c r="O27" s="11"/>
      <c r="P27" s="11"/>
      <c r="Q27" s="11"/>
      <c r="R27" s="11"/>
      <c r="S27" s="22">
        <f t="shared" si="26"/>
        <v>0.14285714285714285</v>
      </c>
      <c r="T27" s="22">
        <f t="shared" si="27"/>
        <v>0.8571428571428571</v>
      </c>
      <c r="U27" s="10"/>
      <c r="V27" s="10"/>
      <c r="W27" s="10"/>
      <c r="X27" s="10"/>
      <c r="Y27" s="41">
        <f t="shared" si="28"/>
        <v>3.5</v>
      </c>
      <c r="Z27" s="41">
        <f t="shared" si="29"/>
        <v>3.5</v>
      </c>
      <c r="AA27" s="41" t="e">
        <f t="shared" si="30"/>
        <v>#N/A</v>
      </c>
      <c r="AB27" s="41">
        <f t="shared" si="31"/>
        <v>4</v>
      </c>
      <c r="AC27" s="41">
        <f t="shared" si="32"/>
        <v>3</v>
      </c>
      <c r="AD27" s="42">
        <f t="shared" si="33"/>
        <v>0.70710678118654757</v>
      </c>
    </row>
    <row r="28" spans="1:30">
      <c r="A28" s="32">
        <v>14</v>
      </c>
      <c r="B28" s="33" t="s">
        <v>23</v>
      </c>
      <c r="C28" s="4" t="s">
        <v>24</v>
      </c>
      <c r="D28" s="1">
        <v>1</v>
      </c>
      <c r="F28" s="1">
        <v>1</v>
      </c>
      <c r="G28" s="1">
        <v>1</v>
      </c>
      <c r="H28" s="1">
        <v>1</v>
      </c>
      <c r="I28" s="1">
        <v>1</v>
      </c>
      <c r="K28" s="1">
        <v>1</v>
      </c>
      <c r="L28" s="14">
        <f t="shared" si="14"/>
        <v>8</v>
      </c>
      <c r="M28" s="24">
        <f>COUNTIF($D28:$K28, "1")</f>
        <v>6</v>
      </c>
      <c r="N28" s="24">
        <f>COUNTBLANK($D28:$K28)</f>
        <v>2</v>
      </c>
      <c r="O28" s="12"/>
      <c r="P28" s="12"/>
      <c r="Q28" s="12"/>
      <c r="R28" s="12"/>
      <c r="S28" s="20">
        <f t="shared" si="26"/>
        <v>0.75</v>
      </c>
      <c r="T28" s="20">
        <f t="shared" si="27"/>
        <v>0.25</v>
      </c>
      <c r="U28" s="13"/>
      <c r="V28" s="13"/>
      <c r="W28" s="13"/>
      <c r="X28" s="13"/>
      <c r="Y28" s="46">
        <f>AVERAGE($D28:$K31)</f>
        <v>1.2857142857142858</v>
      </c>
      <c r="Z28" s="46">
        <f>MEDIAN($D28:$K31)</f>
        <v>1</v>
      </c>
      <c r="AA28" s="46">
        <f>MODE($D28:$K31)</f>
        <v>1</v>
      </c>
      <c r="AB28" s="46">
        <f>MAX($D28:$K31)</f>
        <v>3</v>
      </c>
      <c r="AC28" s="46">
        <f>MIN($D28:$K31)</f>
        <v>1</v>
      </c>
      <c r="AD28" s="40">
        <f>_xlfn.STDEV.S($D28:$K31)</f>
        <v>0.75592894601845451</v>
      </c>
    </row>
    <row r="29" spans="1:30">
      <c r="A29" s="32"/>
      <c r="B29" s="32"/>
      <c r="C29" s="4" t="s">
        <v>25</v>
      </c>
      <c r="L29" s="14">
        <f t="shared" si="14"/>
        <v>8</v>
      </c>
      <c r="M29" s="17">
        <f>COUNTIF($D29:$K29, "2")</f>
        <v>0</v>
      </c>
      <c r="N29" s="17">
        <f t="shared" si="25"/>
        <v>8</v>
      </c>
      <c r="O29" s="11"/>
      <c r="P29" s="11"/>
      <c r="Q29" s="11"/>
      <c r="R29" s="11"/>
      <c r="S29" s="22">
        <f t="shared" si="26"/>
        <v>0</v>
      </c>
      <c r="T29" s="22">
        <f t="shared" si="27"/>
        <v>1</v>
      </c>
      <c r="U29" s="10"/>
      <c r="V29" s="10"/>
      <c r="W29" s="10"/>
      <c r="X29" s="10"/>
      <c r="Y29" s="46" t="e">
        <f t="shared" si="28"/>
        <v>#DIV/0!</v>
      </c>
      <c r="Z29" s="46" t="e">
        <f t="shared" si="29"/>
        <v>#NUM!</v>
      </c>
      <c r="AA29" s="46" t="e">
        <f t="shared" si="30"/>
        <v>#N/A</v>
      </c>
      <c r="AB29" s="46">
        <f t="shared" si="31"/>
        <v>0</v>
      </c>
      <c r="AC29" s="46">
        <f t="shared" si="32"/>
        <v>0</v>
      </c>
      <c r="AD29" s="40" t="e">
        <f t="shared" si="33"/>
        <v>#DIV/0!</v>
      </c>
    </row>
    <row r="30" spans="1:30">
      <c r="A30" s="32"/>
      <c r="B30" s="32"/>
      <c r="C30" s="4" t="s">
        <v>26</v>
      </c>
      <c r="E30" s="1">
        <v>3</v>
      </c>
      <c r="L30" s="14">
        <f t="shared" si="14"/>
        <v>8</v>
      </c>
      <c r="M30" s="24">
        <f>COUNTIF($D30:$K30, "3")</f>
        <v>1</v>
      </c>
      <c r="N30" s="24">
        <f t="shared" si="25"/>
        <v>7</v>
      </c>
      <c r="O30" s="12"/>
      <c r="P30" s="12"/>
      <c r="Q30" s="12"/>
      <c r="R30" s="12"/>
      <c r="S30" s="20">
        <f t="shared" si="26"/>
        <v>0.125</v>
      </c>
      <c r="T30" s="20">
        <f t="shared" si="27"/>
        <v>0.875</v>
      </c>
      <c r="U30" s="13"/>
      <c r="V30" s="13"/>
      <c r="W30" s="13"/>
      <c r="X30" s="13"/>
      <c r="Y30" s="46">
        <f t="shared" si="28"/>
        <v>3</v>
      </c>
      <c r="Z30" s="46">
        <f t="shared" si="29"/>
        <v>3</v>
      </c>
      <c r="AA30" s="46" t="e">
        <f t="shared" si="30"/>
        <v>#N/A</v>
      </c>
      <c r="AB30" s="46">
        <f t="shared" si="31"/>
        <v>3</v>
      </c>
      <c r="AC30" s="46">
        <f t="shared" si="32"/>
        <v>3</v>
      </c>
      <c r="AD30" s="40" t="e">
        <f t="shared" si="33"/>
        <v>#DIV/0!</v>
      </c>
    </row>
    <row r="31" spans="1:30">
      <c r="A31" s="32"/>
      <c r="B31" s="32"/>
      <c r="C31" s="4" t="s">
        <v>27</v>
      </c>
      <c r="L31" s="14">
        <f t="shared" si="14"/>
        <v>8</v>
      </c>
      <c r="M31" s="17">
        <f>COUNTIF($D31:$K31, "4")</f>
        <v>0</v>
      </c>
      <c r="N31" s="17">
        <f t="shared" si="25"/>
        <v>8</v>
      </c>
      <c r="O31" s="11"/>
      <c r="P31" s="11"/>
      <c r="Q31" s="11"/>
      <c r="R31" s="11"/>
      <c r="S31" s="22">
        <f t="shared" si="26"/>
        <v>0</v>
      </c>
      <c r="T31" s="22">
        <f t="shared" si="27"/>
        <v>1</v>
      </c>
      <c r="U31" s="10"/>
      <c r="V31" s="10"/>
      <c r="W31" s="10"/>
      <c r="X31" s="10"/>
      <c r="Y31" s="46" t="e">
        <f t="shared" si="28"/>
        <v>#DIV/0!</v>
      </c>
      <c r="Z31" s="46" t="e">
        <f t="shared" si="29"/>
        <v>#NUM!</v>
      </c>
      <c r="AA31" s="46" t="e">
        <f t="shared" si="30"/>
        <v>#N/A</v>
      </c>
      <c r="AB31" s="46">
        <f t="shared" si="31"/>
        <v>0</v>
      </c>
      <c r="AC31" s="46">
        <f t="shared" si="32"/>
        <v>0</v>
      </c>
      <c r="AD31" s="40" t="e">
        <f t="shared" si="33"/>
        <v>#DIV/0!</v>
      </c>
    </row>
    <row r="32" spans="1:30" ht="38.25">
      <c r="A32" s="31">
        <v>15</v>
      </c>
      <c r="B32" s="30" t="s">
        <v>28</v>
      </c>
      <c r="C32" s="7" t="s">
        <v>29</v>
      </c>
      <c r="D32" s="1">
        <v>1</v>
      </c>
      <c r="F32" s="1">
        <v>1</v>
      </c>
      <c r="H32" s="1">
        <v>1</v>
      </c>
      <c r="I32" s="1">
        <v>1</v>
      </c>
      <c r="K32" s="1">
        <v>1</v>
      </c>
      <c r="L32" s="14">
        <f t="shared" si="14"/>
        <v>8</v>
      </c>
      <c r="M32" s="24">
        <f>COUNTIF($D32:$K32, "1")</f>
        <v>5</v>
      </c>
      <c r="N32" s="24">
        <f t="shared" ref="N32:N63" si="34">COUNTBLANK($D32:$K32)</f>
        <v>3</v>
      </c>
      <c r="O32" s="12"/>
      <c r="P32" s="12"/>
      <c r="Q32" s="12"/>
      <c r="R32" s="12"/>
      <c r="S32" s="20">
        <f t="shared" si="26"/>
        <v>0.625</v>
      </c>
      <c r="T32" s="20">
        <f t="shared" si="27"/>
        <v>0.375</v>
      </c>
      <c r="U32" s="13"/>
      <c r="V32" s="13"/>
      <c r="W32" s="13"/>
      <c r="X32" s="13"/>
      <c r="Y32" s="44"/>
      <c r="Z32" s="44"/>
      <c r="AA32" s="44">
        <f>MODE($D$32:$K$68)</f>
        <v>3</v>
      </c>
      <c r="AB32" s="44">
        <f>MAX($D$32:$K$68)</f>
        <v>27</v>
      </c>
      <c r="AC32" s="44">
        <f>MIN($D$32:$K$68)</f>
        <v>1</v>
      </c>
      <c r="AD32" s="45">
        <f>_xlfn.STDEV.S($D$32:$K$68)</f>
        <v>7.5471849056452829</v>
      </c>
    </row>
    <row r="33" spans="1:30">
      <c r="A33" s="31"/>
      <c r="B33" s="30"/>
      <c r="C33" s="4" t="s">
        <v>30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4">
        <f t="shared" si="14"/>
        <v>8</v>
      </c>
      <c r="M33" s="17">
        <f>COUNTIF($D33:$K33, "2")</f>
        <v>6</v>
      </c>
      <c r="N33" s="17">
        <f t="shared" si="34"/>
        <v>2</v>
      </c>
      <c r="O33" s="11"/>
      <c r="P33" s="11"/>
      <c r="Q33" s="11"/>
      <c r="R33" s="11"/>
      <c r="S33" s="22">
        <f t="shared" si="26"/>
        <v>0.75</v>
      </c>
      <c r="T33" s="22">
        <f t="shared" si="27"/>
        <v>0.25</v>
      </c>
      <c r="U33" s="10"/>
      <c r="V33" s="10"/>
      <c r="W33" s="10"/>
      <c r="X33" s="10"/>
      <c r="Y33" s="44"/>
      <c r="Z33" s="44"/>
      <c r="AA33" s="44"/>
      <c r="AB33" s="44"/>
      <c r="AC33" s="44"/>
      <c r="AD33" s="45"/>
    </row>
    <row r="34" spans="1:30" ht="25.5">
      <c r="A34" s="31"/>
      <c r="B34" s="30"/>
      <c r="C34" s="4" t="s">
        <v>31</v>
      </c>
      <c r="E34" s="1">
        <v>3</v>
      </c>
      <c r="F34" s="1">
        <v>3</v>
      </c>
      <c r="G34" s="1">
        <v>3</v>
      </c>
      <c r="H34" s="1">
        <v>3</v>
      </c>
      <c r="I34" s="1">
        <v>3</v>
      </c>
      <c r="J34" s="1">
        <v>3</v>
      </c>
      <c r="K34" s="1">
        <v>3</v>
      </c>
      <c r="L34" s="14">
        <f t="shared" si="14"/>
        <v>8</v>
      </c>
      <c r="M34" s="24">
        <f>COUNTIF($D34:$K34, "3")</f>
        <v>7</v>
      </c>
      <c r="N34" s="24">
        <f t="shared" si="34"/>
        <v>1</v>
      </c>
      <c r="O34" s="12"/>
      <c r="P34" s="12"/>
      <c r="Q34" s="12"/>
      <c r="R34" s="12"/>
      <c r="S34" s="20">
        <f t="shared" si="26"/>
        <v>0.875</v>
      </c>
      <c r="T34" s="20">
        <f t="shared" si="27"/>
        <v>0.125</v>
      </c>
      <c r="U34" s="13"/>
      <c r="V34" s="13"/>
      <c r="W34" s="13"/>
      <c r="X34" s="13"/>
      <c r="Y34" s="44"/>
      <c r="Z34" s="44"/>
      <c r="AA34" s="44"/>
      <c r="AB34" s="44"/>
      <c r="AC34" s="44"/>
      <c r="AD34" s="45"/>
    </row>
    <row r="35" spans="1:30" ht="51">
      <c r="A35" s="31"/>
      <c r="B35" s="30"/>
      <c r="C35" s="4" t="s">
        <v>32</v>
      </c>
      <c r="L35" s="14">
        <f t="shared" si="14"/>
        <v>8</v>
      </c>
      <c r="M35" s="17">
        <f>COUNTIF($D35:$K35, "4")</f>
        <v>0</v>
      </c>
      <c r="N35" s="17">
        <f t="shared" si="34"/>
        <v>8</v>
      </c>
      <c r="O35" s="11"/>
      <c r="P35" s="11"/>
      <c r="Q35" s="11"/>
      <c r="R35" s="11"/>
      <c r="S35" s="22">
        <f t="shared" si="26"/>
        <v>0</v>
      </c>
      <c r="T35" s="22">
        <f t="shared" si="27"/>
        <v>1</v>
      </c>
      <c r="U35" s="10"/>
      <c r="V35" s="10"/>
      <c r="W35" s="10"/>
      <c r="X35" s="10"/>
      <c r="Y35" s="44"/>
      <c r="Z35" s="44"/>
      <c r="AA35" s="44"/>
      <c r="AB35" s="44"/>
      <c r="AC35" s="44"/>
      <c r="AD35" s="45"/>
    </row>
    <row r="36" spans="1:30">
      <c r="A36" s="31"/>
      <c r="B36" s="30"/>
      <c r="C36" s="4" t="s">
        <v>33</v>
      </c>
      <c r="L36" s="14">
        <f t="shared" si="14"/>
        <v>8</v>
      </c>
      <c r="M36" s="24">
        <f>COUNTIF($D36:$K36, "5")</f>
        <v>0</v>
      </c>
      <c r="N36" s="24">
        <f t="shared" si="34"/>
        <v>8</v>
      </c>
      <c r="O36" s="12"/>
      <c r="P36" s="12"/>
      <c r="Q36" s="12"/>
      <c r="R36" s="12"/>
      <c r="S36" s="20">
        <f t="shared" si="26"/>
        <v>0</v>
      </c>
      <c r="T36" s="20">
        <f t="shared" si="27"/>
        <v>1</v>
      </c>
      <c r="U36" s="13"/>
      <c r="V36" s="13"/>
      <c r="W36" s="13"/>
      <c r="X36" s="13"/>
      <c r="Y36" s="44"/>
      <c r="Z36" s="44"/>
      <c r="AA36" s="44"/>
      <c r="AB36" s="44"/>
      <c r="AC36" s="44"/>
      <c r="AD36" s="45"/>
    </row>
    <row r="37" spans="1:30">
      <c r="A37" s="31"/>
      <c r="B37" s="30"/>
      <c r="C37" s="4" t="s">
        <v>34</v>
      </c>
      <c r="E37" s="1">
        <v>6</v>
      </c>
      <c r="J37" s="1">
        <v>6</v>
      </c>
      <c r="L37" s="14">
        <f t="shared" si="14"/>
        <v>8</v>
      </c>
      <c r="M37" s="17">
        <f>COUNTIF($D37:$K37, "6")</f>
        <v>2</v>
      </c>
      <c r="N37" s="17">
        <f t="shared" si="34"/>
        <v>6</v>
      </c>
      <c r="O37" s="11"/>
      <c r="P37" s="11"/>
      <c r="Q37" s="11"/>
      <c r="R37" s="11"/>
      <c r="S37" s="22">
        <f t="shared" si="26"/>
        <v>0.25</v>
      </c>
      <c r="T37" s="22">
        <f t="shared" si="27"/>
        <v>0.75</v>
      </c>
      <c r="U37" s="10"/>
      <c r="V37" s="10"/>
      <c r="W37" s="10"/>
      <c r="X37" s="10"/>
      <c r="Y37" s="44"/>
      <c r="Z37" s="44"/>
      <c r="AA37" s="44"/>
      <c r="AB37" s="44"/>
      <c r="AC37" s="44"/>
      <c r="AD37" s="45"/>
    </row>
    <row r="38" spans="1:30">
      <c r="A38" s="31"/>
      <c r="B38" s="30"/>
      <c r="C38" s="4" t="s">
        <v>35</v>
      </c>
      <c r="G38" s="1">
        <v>7</v>
      </c>
      <c r="L38" s="14">
        <f t="shared" si="14"/>
        <v>8</v>
      </c>
      <c r="M38" s="24">
        <f>COUNTIF($D38:$K38, "7")</f>
        <v>1</v>
      </c>
      <c r="N38" s="24">
        <f t="shared" si="34"/>
        <v>7</v>
      </c>
      <c r="O38" s="12"/>
      <c r="P38" s="12"/>
      <c r="Q38" s="12"/>
      <c r="R38" s="12"/>
      <c r="S38" s="20">
        <f t="shared" si="26"/>
        <v>0.125</v>
      </c>
      <c r="T38" s="20">
        <f t="shared" si="27"/>
        <v>0.875</v>
      </c>
      <c r="U38" s="13"/>
      <c r="V38" s="13"/>
      <c r="W38" s="13"/>
      <c r="X38" s="13"/>
      <c r="Y38" s="44"/>
      <c r="Z38" s="44"/>
      <c r="AA38" s="44"/>
      <c r="AB38" s="44"/>
      <c r="AC38" s="44"/>
      <c r="AD38" s="45"/>
    </row>
    <row r="39" spans="1:30">
      <c r="A39" s="31"/>
      <c r="B39" s="30"/>
      <c r="C39" s="4" t="s">
        <v>36</v>
      </c>
      <c r="L39" s="14">
        <f t="shared" si="14"/>
        <v>8</v>
      </c>
      <c r="M39" s="17">
        <f>COUNTIF($D39:$K39, "8")</f>
        <v>0</v>
      </c>
      <c r="N39" s="17">
        <f t="shared" si="34"/>
        <v>8</v>
      </c>
      <c r="O39" s="11"/>
      <c r="P39" s="11"/>
      <c r="Q39" s="11"/>
      <c r="R39" s="11"/>
      <c r="S39" s="22">
        <f t="shared" si="26"/>
        <v>0</v>
      </c>
      <c r="T39" s="22">
        <f t="shared" si="27"/>
        <v>1</v>
      </c>
      <c r="U39" s="10"/>
      <c r="V39" s="10"/>
      <c r="W39" s="10"/>
      <c r="X39" s="10"/>
      <c r="Y39" s="44"/>
      <c r="Z39" s="44"/>
      <c r="AA39" s="44"/>
      <c r="AB39" s="44"/>
      <c r="AC39" s="44"/>
      <c r="AD39" s="45"/>
    </row>
    <row r="40" spans="1:30" ht="25.5">
      <c r="A40" s="31"/>
      <c r="B40" s="30"/>
      <c r="C40" s="4" t="s">
        <v>37</v>
      </c>
      <c r="L40" s="14">
        <f t="shared" si="14"/>
        <v>8</v>
      </c>
      <c r="M40" s="24">
        <f>COUNTIF($D40:$K40, "9")</f>
        <v>0</v>
      </c>
      <c r="N40" s="24">
        <f t="shared" si="34"/>
        <v>8</v>
      </c>
      <c r="O40" s="12"/>
      <c r="P40" s="12"/>
      <c r="Q40" s="12"/>
      <c r="R40" s="12"/>
      <c r="S40" s="20">
        <f t="shared" si="26"/>
        <v>0</v>
      </c>
      <c r="T40" s="20">
        <f t="shared" si="27"/>
        <v>1</v>
      </c>
      <c r="U40" s="13"/>
      <c r="V40" s="13"/>
      <c r="W40" s="13"/>
      <c r="X40" s="13"/>
      <c r="Y40" s="44"/>
      <c r="Z40" s="44"/>
      <c r="AA40" s="44"/>
      <c r="AB40" s="44"/>
      <c r="AC40" s="44"/>
      <c r="AD40" s="45"/>
    </row>
    <row r="41" spans="1:30">
      <c r="A41" s="31"/>
      <c r="B41" s="30"/>
      <c r="C41" s="4" t="s">
        <v>38</v>
      </c>
      <c r="L41" s="14">
        <f t="shared" si="14"/>
        <v>8</v>
      </c>
      <c r="M41" s="17">
        <f>COUNTIF($D41:$K41, "10")</f>
        <v>0</v>
      </c>
      <c r="N41" s="17">
        <f t="shared" si="34"/>
        <v>8</v>
      </c>
      <c r="O41" s="11"/>
      <c r="P41" s="11"/>
      <c r="Q41" s="11"/>
      <c r="R41" s="11"/>
      <c r="S41" s="22">
        <f t="shared" si="26"/>
        <v>0</v>
      </c>
      <c r="T41" s="22">
        <f t="shared" si="27"/>
        <v>1</v>
      </c>
      <c r="U41" s="10"/>
      <c r="V41" s="10"/>
      <c r="W41" s="10"/>
      <c r="X41" s="10"/>
      <c r="Y41" s="44"/>
      <c r="Z41" s="44"/>
      <c r="AA41" s="44"/>
      <c r="AB41" s="44"/>
      <c r="AC41" s="44"/>
      <c r="AD41" s="45"/>
    </row>
    <row r="42" spans="1:30" ht="25.5">
      <c r="A42" s="31"/>
      <c r="B42" s="30"/>
      <c r="C42" s="4" t="s">
        <v>39</v>
      </c>
      <c r="L42" s="14">
        <f t="shared" si="14"/>
        <v>8</v>
      </c>
      <c r="M42" s="24">
        <f>COUNTIF($D42:$K42, "11")</f>
        <v>0</v>
      </c>
      <c r="N42" s="24">
        <f t="shared" si="34"/>
        <v>8</v>
      </c>
      <c r="O42" s="12"/>
      <c r="P42" s="12"/>
      <c r="Q42" s="12"/>
      <c r="R42" s="12"/>
      <c r="S42" s="20">
        <f t="shared" si="26"/>
        <v>0</v>
      </c>
      <c r="T42" s="20">
        <f t="shared" si="27"/>
        <v>1</v>
      </c>
      <c r="U42" s="13"/>
      <c r="V42" s="13"/>
      <c r="W42" s="13"/>
      <c r="X42" s="13"/>
      <c r="Y42" s="44"/>
      <c r="Z42" s="44"/>
      <c r="AA42" s="44"/>
      <c r="AB42" s="44"/>
      <c r="AC42" s="44"/>
      <c r="AD42" s="45"/>
    </row>
    <row r="43" spans="1:30" ht="25.5">
      <c r="A43" s="31"/>
      <c r="B43" s="30"/>
      <c r="C43" s="4" t="s">
        <v>40</v>
      </c>
      <c r="L43" s="14">
        <f t="shared" si="14"/>
        <v>8</v>
      </c>
      <c r="M43" s="17">
        <f>COUNTIF($D43:$K43, "12")</f>
        <v>0</v>
      </c>
      <c r="N43" s="17">
        <f t="shared" si="34"/>
        <v>8</v>
      </c>
      <c r="O43" s="11"/>
      <c r="P43" s="11"/>
      <c r="Q43" s="11"/>
      <c r="R43" s="11"/>
      <c r="S43" s="22">
        <f t="shared" si="26"/>
        <v>0</v>
      </c>
      <c r="T43" s="22">
        <f t="shared" si="27"/>
        <v>1</v>
      </c>
      <c r="U43" s="10"/>
      <c r="V43" s="10"/>
      <c r="W43" s="10"/>
      <c r="X43" s="10"/>
      <c r="Y43" s="44"/>
      <c r="Z43" s="44"/>
      <c r="AA43" s="44"/>
      <c r="AB43" s="44"/>
      <c r="AC43" s="44"/>
      <c r="AD43" s="45"/>
    </row>
    <row r="44" spans="1:30" ht="38.25">
      <c r="A44" s="31"/>
      <c r="B44" s="30"/>
      <c r="C44" s="4" t="s">
        <v>41</v>
      </c>
      <c r="H44" s="1">
        <v>13</v>
      </c>
      <c r="L44" s="14">
        <f t="shared" si="14"/>
        <v>8</v>
      </c>
      <c r="M44" s="24">
        <f>COUNTIF($D44:$K44, "13")</f>
        <v>1</v>
      </c>
      <c r="N44" s="24">
        <f t="shared" si="34"/>
        <v>7</v>
      </c>
      <c r="O44" s="12"/>
      <c r="P44" s="12"/>
      <c r="Q44" s="12"/>
      <c r="R44" s="12"/>
      <c r="S44" s="20">
        <f t="shared" si="26"/>
        <v>0.125</v>
      </c>
      <c r="T44" s="20">
        <f t="shared" si="27"/>
        <v>0.875</v>
      </c>
      <c r="U44" s="13"/>
      <c r="V44" s="13"/>
      <c r="W44" s="13"/>
      <c r="X44" s="13"/>
      <c r="Y44" s="44"/>
      <c r="Z44" s="44"/>
      <c r="AA44" s="44"/>
      <c r="AB44" s="44"/>
      <c r="AC44" s="44"/>
      <c r="AD44" s="45"/>
    </row>
    <row r="45" spans="1:30" ht="25.5">
      <c r="A45" s="31"/>
      <c r="B45" s="30"/>
      <c r="C45" s="4" t="s">
        <v>42</v>
      </c>
      <c r="G45" s="1">
        <v>14</v>
      </c>
      <c r="L45" s="14">
        <f t="shared" si="14"/>
        <v>8</v>
      </c>
      <c r="M45" s="17">
        <f>COUNTIF($D45:$K45, "14")</f>
        <v>1</v>
      </c>
      <c r="N45" s="17">
        <f t="shared" si="34"/>
        <v>7</v>
      </c>
      <c r="O45" s="11"/>
      <c r="P45" s="11"/>
      <c r="Q45" s="11"/>
      <c r="R45" s="11"/>
      <c r="S45" s="22">
        <f t="shared" si="26"/>
        <v>0.125</v>
      </c>
      <c r="T45" s="22">
        <f t="shared" si="27"/>
        <v>0.875</v>
      </c>
      <c r="U45" s="10"/>
      <c r="V45" s="10"/>
      <c r="W45" s="10"/>
      <c r="X45" s="10"/>
      <c r="Y45" s="44"/>
      <c r="Z45" s="44"/>
      <c r="AA45" s="44"/>
      <c r="AB45" s="44"/>
      <c r="AC45" s="44"/>
      <c r="AD45" s="45"/>
    </row>
    <row r="46" spans="1:30">
      <c r="A46" s="31"/>
      <c r="B46" s="30"/>
      <c r="C46" s="4" t="s">
        <v>43</v>
      </c>
      <c r="L46" s="14">
        <f t="shared" si="14"/>
        <v>8</v>
      </c>
      <c r="M46" s="24">
        <f>COUNTIF($D46:$K46, "15")</f>
        <v>0</v>
      </c>
      <c r="N46" s="24">
        <f t="shared" si="34"/>
        <v>8</v>
      </c>
      <c r="O46" s="12"/>
      <c r="P46" s="12"/>
      <c r="Q46" s="12"/>
      <c r="R46" s="12"/>
      <c r="S46" s="20">
        <f t="shared" si="26"/>
        <v>0</v>
      </c>
      <c r="T46" s="20">
        <f t="shared" si="27"/>
        <v>1</v>
      </c>
      <c r="U46" s="13"/>
      <c r="V46" s="13"/>
      <c r="W46" s="13"/>
      <c r="X46" s="13"/>
      <c r="Y46" s="44"/>
      <c r="Z46" s="44"/>
      <c r="AA46" s="44"/>
      <c r="AB46" s="44"/>
      <c r="AC46" s="44"/>
      <c r="AD46" s="45"/>
    </row>
    <row r="47" spans="1:30" ht="25.5">
      <c r="A47" s="31"/>
      <c r="B47" s="30"/>
      <c r="C47" s="4" t="s">
        <v>44</v>
      </c>
      <c r="L47" s="14">
        <f t="shared" si="14"/>
        <v>8</v>
      </c>
      <c r="M47" s="17">
        <f>COUNTIF($D47:$K47, "16")</f>
        <v>0</v>
      </c>
      <c r="N47" s="17">
        <f t="shared" si="34"/>
        <v>8</v>
      </c>
      <c r="O47" s="11"/>
      <c r="P47" s="11"/>
      <c r="Q47" s="11"/>
      <c r="R47" s="11"/>
      <c r="S47" s="22">
        <f t="shared" si="26"/>
        <v>0</v>
      </c>
      <c r="T47" s="22">
        <f t="shared" si="27"/>
        <v>1</v>
      </c>
      <c r="U47" s="10"/>
      <c r="V47" s="10"/>
      <c r="W47" s="10"/>
      <c r="X47" s="10"/>
      <c r="Y47" s="44"/>
      <c r="Z47" s="44"/>
      <c r="AA47" s="44"/>
      <c r="AB47" s="44"/>
      <c r="AC47" s="44"/>
      <c r="AD47" s="45"/>
    </row>
    <row r="48" spans="1:30" ht="89.25">
      <c r="A48" s="31"/>
      <c r="B48" s="30"/>
      <c r="C48" s="4" t="s">
        <v>45</v>
      </c>
      <c r="L48" s="14">
        <f t="shared" si="14"/>
        <v>8</v>
      </c>
      <c r="M48" s="24">
        <f>COUNTIF($D48:$K48, "17")</f>
        <v>0</v>
      </c>
      <c r="N48" s="24">
        <f t="shared" si="34"/>
        <v>8</v>
      </c>
      <c r="O48" s="12"/>
      <c r="P48" s="12"/>
      <c r="Q48" s="12"/>
      <c r="R48" s="12"/>
      <c r="S48" s="20">
        <f t="shared" si="26"/>
        <v>0</v>
      </c>
      <c r="T48" s="20">
        <f t="shared" si="27"/>
        <v>1</v>
      </c>
      <c r="U48" s="13"/>
      <c r="V48" s="13"/>
      <c r="W48" s="13"/>
      <c r="X48" s="13"/>
      <c r="Y48" s="44"/>
      <c r="Z48" s="44"/>
      <c r="AA48" s="44"/>
      <c r="AB48" s="44"/>
      <c r="AC48" s="44"/>
      <c r="AD48" s="45"/>
    </row>
    <row r="49" spans="1:30" ht="38.25">
      <c r="A49" s="31"/>
      <c r="B49" s="30"/>
      <c r="C49" s="4" t="s">
        <v>46</v>
      </c>
      <c r="D49" s="1">
        <v>18</v>
      </c>
      <c r="L49" s="14">
        <f t="shared" si="14"/>
        <v>8</v>
      </c>
      <c r="M49" s="17">
        <f>COUNTIF($D49:$K49, "18")</f>
        <v>1</v>
      </c>
      <c r="N49" s="17">
        <f t="shared" si="34"/>
        <v>7</v>
      </c>
      <c r="O49" s="11"/>
      <c r="P49" s="11"/>
      <c r="Q49" s="11"/>
      <c r="R49" s="11"/>
      <c r="S49" s="22">
        <f t="shared" si="26"/>
        <v>0.125</v>
      </c>
      <c r="T49" s="22">
        <f t="shared" si="27"/>
        <v>0.875</v>
      </c>
      <c r="U49" s="10"/>
      <c r="V49" s="10"/>
      <c r="W49" s="10"/>
      <c r="X49" s="10"/>
      <c r="Y49" s="44"/>
      <c r="Z49" s="44"/>
      <c r="AA49" s="44"/>
      <c r="AB49" s="44"/>
      <c r="AC49" s="44"/>
      <c r="AD49" s="45"/>
    </row>
    <row r="50" spans="1:30" ht="38.25">
      <c r="A50" s="31"/>
      <c r="B50" s="30"/>
      <c r="C50" s="4" t="s">
        <v>47</v>
      </c>
      <c r="L50" s="14">
        <f t="shared" si="14"/>
        <v>8</v>
      </c>
      <c r="M50" s="24">
        <f>COUNTIF($D50:$K50, "19")</f>
        <v>0</v>
      </c>
      <c r="N50" s="24">
        <f t="shared" si="34"/>
        <v>8</v>
      </c>
      <c r="O50" s="12"/>
      <c r="P50" s="12"/>
      <c r="Q50" s="12"/>
      <c r="R50" s="12"/>
      <c r="S50" s="20">
        <f t="shared" si="26"/>
        <v>0</v>
      </c>
      <c r="T50" s="20">
        <f t="shared" si="27"/>
        <v>1</v>
      </c>
      <c r="U50" s="13"/>
      <c r="V50" s="13"/>
      <c r="W50" s="13"/>
      <c r="X50" s="13"/>
      <c r="Y50" s="44"/>
      <c r="Z50" s="44"/>
      <c r="AA50" s="44"/>
      <c r="AB50" s="44"/>
      <c r="AC50" s="44"/>
      <c r="AD50" s="45"/>
    </row>
    <row r="51" spans="1:30">
      <c r="A51" s="31"/>
      <c r="B51" s="30"/>
      <c r="C51" s="4" t="s">
        <v>48</v>
      </c>
      <c r="L51" s="14">
        <f t="shared" si="14"/>
        <v>8</v>
      </c>
      <c r="M51" s="17">
        <f>COUNTIF($D51:$K51, "20")</f>
        <v>0</v>
      </c>
      <c r="N51" s="17">
        <f t="shared" si="34"/>
        <v>8</v>
      </c>
      <c r="O51" s="11"/>
      <c r="P51" s="11"/>
      <c r="Q51" s="11"/>
      <c r="R51" s="11"/>
      <c r="S51" s="22">
        <f t="shared" si="26"/>
        <v>0</v>
      </c>
      <c r="T51" s="22">
        <f t="shared" si="27"/>
        <v>1</v>
      </c>
      <c r="U51" s="10"/>
      <c r="V51" s="10"/>
      <c r="W51" s="10"/>
      <c r="X51" s="10"/>
      <c r="Y51" s="44"/>
      <c r="Z51" s="44"/>
      <c r="AA51" s="44"/>
      <c r="AB51" s="44"/>
      <c r="AC51" s="44"/>
      <c r="AD51" s="45"/>
    </row>
    <row r="52" spans="1:30" ht="25.5">
      <c r="A52" s="31"/>
      <c r="B52" s="30"/>
      <c r="C52" s="4" t="s">
        <v>49</v>
      </c>
      <c r="L52" s="14">
        <f t="shared" si="14"/>
        <v>8</v>
      </c>
      <c r="M52" s="24">
        <f>COUNTIF($D52:$K52, "21")</f>
        <v>0</v>
      </c>
      <c r="N52" s="24">
        <f t="shared" si="34"/>
        <v>8</v>
      </c>
      <c r="O52" s="12"/>
      <c r="P52" s="12"/>
      <c r="Q52" s="12"/>
      <c r="R52" s="12"/>
      <c r="S52" s="20">
        <f t="shared" si="26"/>
        <v>0</v>
      </c>
      <c r="T52" s="20">
        <f t="shared" si="27"/>
        <v>1</v>
      </c>
      <c r="U52" s="13"/>
      <c r="V52" s="13"/>
      <c r="W52" s="13"/>
      <c r="X52" s="13"/>
      <c r="Y52" s="44"/>
      <c r="Z52" s="44"/>
      <c r="AA52" s="44"/>
      <c r="AB52" s="44"/>
      <c r="AC52" s="44"/>
      <c r="AD52" s="45"/>
    </row>
    <row r="53" spans="1:30" ht="76.5">
      <c r="A53" s="31"/>
      <c r="B53" s="30"/>
      <c r="C53" s="4" t="s">
        <v>50</v>
      </c>
      <c r="L53" s="14">
        <f t="shared" si="14"/>
        <v>8</v>
      </c>
      <c r="M53" s="17">
        <f>COUNTIF($D53:$K53, "22")</f>
        <v>0</v>
      </c>
      <c r="N53" s="17">
        <f t="shared" si="34"/>
        <v>8</v>
      </c>
      <c r="O53" s="11"/>
      <c r="P53" s="11"/>
      <c r="Q53" s="11"/>
      <c r="R53" s="11"/>
      <c r="S53" s="22">
        <f t="shared" si="26"/>
        <v>0</v>
      </c>
      <c r="T53" s="22">
        <f t="shared" si="27"/>
        <v>1</v>
      </c>
      <c r="U53" s="10"/>
      <c r="V53" s="10"/>
      <c r="W53" s="10"/>
      <c r="X53" s="10"/>
      <c r="Y53" s="44"/>
      <c r="Z53" s="44"/>
      <c r="AA53" s="44"/>
      <c r="AB53" s="44"/>
      <c r="AC53" s="44"/>
      <c r="AD53" s="45"/>
    </row>
    <row r="54" spans="1:30" ht="25.5">
      <c r="A54" s="31"/>
      <c r="B54" s="30"/>
      <c r="C54" s="4" t="s">
        <v>51</v>
      </c>
      <c r="L54" s="14">
        <f t="shared" si="14"/>
        <v>8</v>
      </c>
      <c r="M54" s="24">
        <f>COUNTIF($D54:$K54, "23")</f>
        <v>0</v>
      </c>
      <c r="N54" s="24">
        <f t="shared" si="34"/>
        <v>8</v>
      </c>
      <c r="O54" s="12"/>
      <c r="P54" s="12"/>
      <c r="Q54" s="12"/>
      <c r="R54" s="12"/>
      <c r="S54" s="20">
        <f t="shared" si="26"/>
        <v>0</v>
      </c>
      <c r="T54" s="20">
        <f t="shared" si="27"/>
        <v>1</v>
      </c>
      <c r="U54" s="13"/>
      <c r="V54" s="13"/>
      <c r="W54" s="13"/>
      <c r="X54" s="13"/>
      <c r="Y54" s="44"/>
      <c r="Z54" s="44"/>
      <c r="AA54" s="44"/>
      <c r="AB54" s="44"/>
      <c r="AC54" s="44"/>
      <c r="AD54" s="45"/>
    </row>
    <row r="55" spans="1:30" ht="38.25">
      <c r="A55" s="31"/>
      <c r="B55" s="30"/>
      <c r="C55" s="4" t="s">
        <v>52</v>
      </c>
      <c r="L55" s="14">
        <f t="shared" si="14"/>
        <v>8</v>
      </c>
      <c r="M55" s="17">
        <f>COUNTIF($D55:$K55, "24")</f>
        <v>0</v>
      </c>
      <c r="N55" s="17">
        <f t="shared" si="34"/>
        <v>8</v>
      </c>
      <c r="O55" s="11"/>
      <c r="P55" s="11"/>
      <c r="Q55" s="11"/>
      <c r="R55" s="11"/>
      <c r="S55" s="22">
        <f t="shared" si="26"/>
        <v>0</v>
      </c>
      <c r="T55" s="22">
        <f t="shared" si="27"/>
        <v>1</v>
      </c>
      <c r="U55" s="10"/>
      <c r="V55" s="10"/>
      <c r="W55" s="10"/>
      <c r="X55" s="10"/>
      <c r="Y55" s="44"/>
      <c r="Z55" s="44"/>
      <c r="AA55" s="44"/>
      <c r="AB55" s="44"/>
      <c r="AC55" s="44"/>
      <c r="AD55" s="45"/>
    </row>
    <row r="56" spans="1:30" ht="25.5">
      <c r="A56" s="31"/>
      <c r="B56" s="30"/>
      <c r="C56" s="4" t="s">
        <v>53</v>
      </c>
      <c r="L56" s="14">
        <f t="shared" si="14"/>
        <v>8</v>
      </c>
      <c r="M56" s="24">
        <f>COUNTIF($D56:$K56, "25")</f>
        <v>0</v>
      </c>
      <c r="N56" s="24">
        <f t="shared" si="34"/>
        <v>8</v>
      </c>
      <c r="O56" s="12"/>
      <c r="P56" s="12"/>
      <c r="Q56" s="12"/>
      <c r="R56" s="12"/>
      <c r="S56" s="20">
        <f t="shared" si="26"/>
        <v>0</v>
      </c>
      <c r="T56" s="20">
        <f t="shared" si="27"/>
        <v>1</v>
      </c>
      <c r="U56" s="13"/>
      <c r="V56" s="13"/>
      <c r="W56" s="13"/>
      <c r="X56" s="13"/>
      <c r="Y56" s="44"/>
      <c r="Z56" s="44"/>
      <c r="AA56" s="44"/>
      <c r="AB56" s="44"/>
      <c r="AC56" s="44"/>
      <c r="AD56" s="45"/>
    </row>
    <row r="57" spans="1:30" ht="25.5">
      <c r="A57" s="31"/>
      <c r="B57" s="30"/>
      <c r="C57" s="4" t="s">
        <v>54</v>
      </c>
      <c r="L57" s="14">
        <f t="shared" si="14"/>
        <v>8</v>
      </c>
      <c r="M57" s="17">
        <f>COUNTIF($D57:$K57, "26")</f>
        <v>0</v>
      </c>
      <c r="N57" s="17">
        <f t="shared" si="34"/>
        <v>8</v>
      </c>
      <c r="O57" s="11"/>
      <c r="P57" s="11"/>
      <c r="Q57" s="11"/>
      <c r="R57" s="11"/>
      <c r="S57" s="22">
        <f t="shared" si="26"/>
        <v>0</v>
      </c>
      <c r="T57" s="22">
        <f t="shared" si="27"/>
        <v>1</v>
      </c>
      <c r="U57" s="10"/>
      <c r="V57" s="10"/>
      <c r="W57" s="10"/>
      <c r="X57" s="10"/>
      <c r="Y57" s="44"/>
      <c r="Z57" s="44"/>
      <c r="AA57" s="44"/>
      <c r="AB57" s="44"/>
      <c r="AC57" s="44"/>
      <c r="AD57" s="45"/>
    </row>
    <row r="58" spans="1:30" ht="63.75">
      <c r="A58" s="31"/>
      <c r="B58" s="30"/>
      <c r="C58" s="4" t="s">
        <v>55</v>
      </c>
      <c r="I58" s="1">
        <v>27</v>
      </c>
      <c r="K58" s="1">
        <v>27</v>
      </c>
      <c r="L58" s="14">
        <f t="shared" si="14"/>
        <v>8</v>
      </c>
      <c r="M58" s="24">
        <f>COUNTIF($D58:$K58, "27")</f>
        <v>2</v>
      </c>
      <c r="N58" s="24">
        <f t="shared" si="34"/>
        <v>6</v>
      </c>
      <c r="O58" s="12"/>
      <c r="P58" s="12"/>
      <c r="Q58" s="12"/>
      <c r="R58" s="12"/>
      <c r="S58" s="20">
        <f t="shared" si="26"/>
        <v>0.25</v>
      </c>
      <c r="T58" s="20">
        <f t="shared" si="27"/>
        <v>0.75</v>
      </c>
      <c r="U58" s="13"/>
      <c r="V58" s="13"/>
      <c r="W58" s="13"/>
      <c r="X58" s="13"/>
      <c r="Y58" s="44"/>
      <c r="Z58" s="44"/>
      <c r="AA58" s="44"/>
      <c r="AB58" s="44"/>
      <c r="AC58" s="44"/>
      <c r="AD58" s="45"/>
    </row>
    <row r="59" spans="1:30">
      <c r="A59" s="31"/>
      <c r="B59" s="30"/>
      <c r="C59" s="4" t="s">
        <v>56</v>
      </c>
      <c r="L59" s="14">
        <f t="shared" si="14"/>
        <v>8</v>
      </c>
      <c r="M59" s="17">
        <f>COUNTIF($D59:$K59, "28")</f>
        <v>0</v>
      </c>
      <c r="N59" s="17">
        <f t="shared" si="34"/>
        <v>8</v>
      </c>
      <c r="O59" s="11"/>
      <c r="P59" s="11"/>
      <c r="Q59" s="11"/>
      <c r="R59" s="11"/>
      <c r="S59" s="22">
        <f t="shared" si="26"/>
        <v>0</v>
      </c>
      <c r="T59" s="22">
        <f t="shared" si="27"/>
        <v>1</v>
      </c>
      <c r="U59" s="10"/>
      <c r="V59" s="10"/>
      <c r="W59" s="10"/>
      <c r="X59" s="10"/>
      <c r="Y59" s="44"/>
      <c r="Z59" s="44"/>
      <c r="AA59" s="44"/>
      <c r="AB59" s="44"/>
      <c r="AC59" s="44"/>
      <c r="AD59" s="45"/>
    </row>
    <row r="60" spans="1:30">
      <c r="A60" s="31"/>
      <c r="B60" s="30"/>
      <c r="C60" s="4" t="s">
        <v>57</v>
      </c>
      <c r="L60" s="14">
        <f t="shared" si="14"/>
        <v>8</v>
      </c>
      <c r="M60" s="24">
        <f>COUNTIF($D60:$K60, "29")</f>
        <v>0</v>
      </c>
      <c r="N60" s="24">
        <f t="shared" si="34"/>
        <v>8</v>
      </c>
      <c r="O60" s="12"/>
      <c r="P60" s="12"/>
      <c r="Q60" s="12"/>
      <c r="R60" s="12"/>
      <c r="S60" s="20">
        <f t="shared" si="26"/>
        <v>0</v>
      </c>
      <c r="T60" s="20">
        <f t="shared" si="27"/>
        <v>1</v>
      </c>
      <c r="U60" s="13"/>
      <c r="V60" s="13"/>
      <c r="W60" s="13"/>
      <c r="X60" s="13"/>
      <c r="Y60" s="44"/>
      <c r="Z60" s="44"/>
      <c r="AA60" s="44"/>
      <c r="AB60" s="44"/>
      <c r="AC60" s="44"/>
      <c r="AD60" s="45"/>
    </row>
    <row r="61" spans="1:30" ht="38.25">
      <c r="A61" s="31"/>
      <c r="B61" s="30"/>
      <c r="C61" s="4" t="s">
        <v>58</v>
      </c>
      <c r="L61" s="14">
        <f t="shared" si="14"/>
        <v>8</v>
      </c>
      <c r="M61" s="17">
        <f>COUNTIF($D61:$K61, "30")</f>
        <v>0</v>
      </c>
      <c r="N61" s="17">
        <f t="shared" si="34"/>
        <v>8</v>
      </c>
      <c r="O61" s="11"/>
      <c r="P61" s="11"/>
      <c r="Q61" s="11"/>
      <c r="R61" s="11"/>
      <c r="S61" s="22">
        <f t="shared" si="26"/>
        <v>0</v>
      </c>
      <c r="T61" s="22">
        <f t="shared" si="27"/>
        <v>1</v>
      </c>
      <c r="U61" s="10"/>
      <c r="V61" s="10"/>
      <c r="W61" s="10"/>
      <c r="X61" s="10"/>
      <c r="Y61" s="44"/>
      <c r="Z61" s="44"/>
      <c r="AA61" s="44"/>
      <c r="AB61" s="44"/>
      <c r="AC61" s="44"/>
      <c r="AD61" s="45"/>
    </row>
    <row r="62" spans="1:30" ht="25.5">
      <c r="A62" s="31"/>
      <c r="B62" s="30"/>
      <c r="C62" s="4" t="s">
        <v>59</v>
      </c>
      <c r="L62" s="14">
        <f t="shared" si="14"/>
        <v>8</v>
      </c>
      <c r="M62" s="24">
        <f>COUNTIF($D62:$K62, "31")</f>
        <v>0</v>
      </c>
      <c r="N62" s="24">
        <f t="shared" si="34"/>
        <v>8</v>
      </c>
      <c r="O62" s="12"/>
      <c r="P62" s="12"/>
      <c r="Q62" s="12"/>
      <c r="R62" s="12"/>
      <c r="S62" s="20">
        <f t="shared" si="26"/>
        <v>0</v>
      </c>
      <c r="T62" s="20">
        <f t="shared" si="27"/>
        <v>1</v>
      </c>
      <c r="U62" s="13"/>
      <c r="V62" s="13"/>
      <c r="W62" s="13"/>
      <c r="X62" s="13"/>
      <c r="Y62" s="44"/>
      <c r="Z62" s="44"/>
      <c r="AA62" s="44"/>
      <c r="AB62" s="44"/>
      <c r="AC62" s="44"/>
      <c r="AD62" s="45"/>
    </row>
    <row r="63" spans="1:30" ht="38.25">
      <c r="A63" s="31"/>
      <c r="B63" s="30"/>
      <c r="C63" s="4" t="s">
        <v>60</v>
      </c>
      <c r="L63" s="14">
        <f t="shared" si="14"/>
        <v>8</v>
      </c>
      <c r="M63" s="17">
        <f>COUNTIF($D63:$K63, "32")</f>
        <v>0</v>
      </c>
      <c r="N63" s="17">
        <f t="shared" si="34"/>
        <v>8</v>
      </c>
      <c r="O63" s="11"/>
      <c r="P63" s="11"/>
      <c r="Q63" s="11"/>
      <c r="R63" s="11"/>
      <c r="S63" s="22">
        <f t="shared" si="26"/>
        <v>0</v>
      </c>
      <c r="T63" s="22">
        <f t="shared" si="27"/>
        <v>1</v>
      </c>
      <c r="U63" s="10"/>
      <c r="V63" s="10"/>
      <c r="W63" s="10"/>
      <c r="X63" s="10"/>
      <c r="Y63" s="44"/>
      <c r="Z63" s="44"/>
      <c r="AA63" s="44"/>
      <c r="AB63" s="44"/>
      <c r="AC63" s="44"/>
      <c r="AD63" s="45"/>
    </row>
    <row r="64" spans="1:30" ht="51">
      <c r="A64" s="31"/>
      <c r="B64" s="30"/>
      <c r="C64" s="4" t="s">
        <v>61</v>
      </c>
      <c r="L64" s="14">
        <f t="shared" si="14"/>
        <v>8</v>
      </c>
      <c r="M64" s="24">
        <f>COUNTIF($D64:$K64, "33")</f>
        <v>0</v>
      </c>
      <c r="N64" s="24">
        <f t="shared" ref="N64:N95" si="35">COUNTBLANK($D64:$K64)</f>
        <v>8</v>
      </c>
      <c r="O64" s="12"/>
      <c r="P64" s="12"/>
      <c r="Q64" s="12"/>
      <c r="R64" s="12"/>
      <c r="S64" s="20">
        <f t="shared" si="26"/>
        <v>0</v>
      </c>
      <c r="T64" s="20">
        <f t="shared" si="27"/>
        <v>1</v>
      </c>
      <c r="U64" s="13"/>
      <c r="V64" s="13"/>
      <c r="W64" s="13"/>
      <c r="X64" s="13"/>
      <c r="Y64" s="44"/>
      <c r="Z64" s="44"/>
      <c r="AA64" s="44"/>
      <c r="AB64" s="44"/>
      <c r="AC64" s="44"/>
      <c r="AD64" s="45"/>
    </row>
    <row r="65" spans="1:30" ht="38.25">
      <c r="A65" s="31"/>
      <c r="B65" s="30"/>
      <c r="C65" s="4" t="s">
        <v>62</v>
      </c>
      <c r="L65" s="14">
        <f t="shared" si="14"/>
        <v>8</v>
      </c>
      <c r="M65" s="17">
        <f>COUNTIF($D65:$K65, "34")</f>
        <v>0</v>
      </c>
      <c r="N65" s="17">
        <f t="shared" si="35"/>
        <v>8</v>
      </c>
      <c r="O65" s="11"/>
      <c r="P65" s="11"/>
      <c r="Q65" s="11"/>
      <c r="R65" s="11"/>
      <c r="S65" s="22">
        <f t="shared" si="26"/>
        <v>0</v>
      </c>
      <c r="T65" s="22">
        <f t="shared" si="27"/>
        <v>1</v>
      </c>
      <c r="U65" s="10"/>
      <c r="V65" s="10"/>
      <c r="W65" s="10"/>
      <c r="X65" s="10"/>
      <c r="Y65" s="44"/>
      <c r="Z65" s="44"/>
      <c r="AA65" s="44"/>
      <c r="AB65" s="44"/>
      <c r="AC65" s="44"/>
      <c r="AD65" s="45"/>
    </row>
    <row r="66" spans="1:30" ht="38.25">
      <c r="A66" s="31"/>
      <c r="B66" s="30"/>
      <c r="C66" s="4" t="s">
        <v>63</v>
      </c>
      <c r="L66" s="14">
        <f t="shared" si="14"/>
        <v>8</v>
      </c>
      <c r="M66" s="24">
        <f>COUNTIF($D66:$K66, "35")</f>
        <v>0</v>
      </c>
      <c r="N66" s="24">
        <f t="shared" si="35"/>
        <v>8</v>
      </c>
      <c r="O66" s="12"/>
      <c r="P66" s="12"/>
      <c r="Q66" s="12"/>
      <c r="R66" s="12"/>
      <c r="S66" s="20">
        <f t="shared" si="26"/>
        <v>0</v>
      </c>
      <c r="T66" s="20">
        <f t="shared" si="27"/>
        <v>1</v>
      </c>
      <c r="U66" s="13"/>
      <c r="V66" s="13"/>
      <c r="W66" s="13"/>
      <c r="X66" s="13"/>
      <c r="Y66" s="44"/>
      <c r="Z66" s="44"/>
      <c r="AA66" s="44"/>
      <c r="AB66" s="44"/>
      <c r="AC66" s="44"/>
      <c r="AD66" s="45"/>
    </row>
    <row r="67" spans="1:30" ht="25.5">
      <c r="A67" s="31"/>
      <c r="B67" s="30"/>
      <c r="C67" s="4" t="s">
        <v>64</v>
      </c>
      <c r="L67" s="14">
        <f t="shared" si="14"/>
        <v>8</v>
      </c>
      <c r="M67" s="17">
        <f>COUNTIF($D67:$K67, "36")</f>
        <v>0</v>
      </c>
      <c r="N67" s="17">
        <f t="shared" si="35"/>
        <v>8</v>
      </c>
      <c r="O67" s="11"/>
      <c r="P67" s="11"/>
      <c r="Q67" s="11"/>
      <c r="R67" s="11"/>
      <c r="S67" s="22">
        <f t="shared" si="26"/>
        <v>0</v>
      </c>
      <c r="T67" s="22">
        <f t="shared" si="27"/>
        <v>1</v>
      </c>
      <c r="U67" s="10"/>
      <c r="V67" s="10"/>
      <c r="W67" s="10"/>
      <c r="X67" s="10"/>
      <c r="Y67" s="44"/>
      <c r="Z67" s="44"/>
      <c r="AA67" s="44"/>
      <c r="AB67" s="44"/>
      <c r="AC67" s="44"/>
      <c r="AD67" s="45"/>
    </row>
    <row r="68" spans="1:30" ht="38.25">
      <c r="A68" s="31"/>
      <c r="B68" s="30"/>
      <c r="C68" s="4" t="s">
        <v>65</v>
      </c>
      <c r="L68" s="14">
        <f t="shared" si="14"/>
        <v>8</v>
      </c>
      <c r="M68" s="24">
        <f>COUNTIF($D68:$K68, "37")</f>
        <v>0</v>
      </c>
      <c r="N68" s="24">
        <f t="shared" si="35"/>
        <v>8</v>
      </c>
      <c r="O68" s="12"/>
      <c r="P68" s="12"/>
      <c r="Q68" s="12"/>
      <c r="R68" s="12"/>
      <c r="S68" s="20">
        <f t="shared" si="26"/>
        <v>0</v>
      </c>
      <c r="T68" s="20">
        <f t="shared" si="27"/>
        <v>1</v>
      </c>
      <c r="U68" s="13"/>
      <c r="V68" s="13"/>
      <c r="W68" s="13"/>
      <c r="X68" s="13"/>
      <c r="Y68" s="44"/>
      <c r="Z68" s="44"/>
      <c r="AA68" s="44"/>
      <c r="AB68" s="44"/>
      <c r="AC68" s="44"/>
      <c r="AD68" s="45"/>
    </row>
    <row r="69" spans="1:30">
      <c r="A69" s="31">
        <v>16</v>
      </c>
      <c r="B69" s="30" t="s">
        <v>66</v>
      </c>
      <c r="C69" s="4" t="s">
        <v>67</v>
      </c>
      <c r="F69" s="1">
        <v>1</v>
      </c>
      <c r="J69" s="1">
        <v>1</v>
      </c>
      <c r="L69" s="14">
        <f t="shared" si="14"/>
        <v>8</v>
      </c>
      <c r="M69" s="17">
        <f>COUNTIF($D69:$K69, "1")</f>
        <v>2</v>
      </c>
      <c r="N69" s="17">
        <f t="shared" si="35"/>
        <v>6</v>
      </c>
      <c r="O69" s="11"/>
      <c r="P69" s="11"/>
      <c r="Q69" s="11"/>
      <c r="R69" s="11"/>
      <c r="S69" s="22">
        <f t="shared" si="26"/>
        <v>0.25</v>
      </c>
      <c r="T69" s="22">
        <f t="shared" si="27"/>
        <v>0.75</v>
      </c>
      <c r="U69" s="10"/>
      <c r="V69" s="10"/>
      <c r="W69" s="10"/>
      <c r="X69" s="10"/>
      <c r="Y69" s="47"/>
      <c r="Z69" s="47"/>
      <c r="AA69" s="47">
        <f>MODE($D$69:$K$123)</f>
        <v>37</v>
      </c>
      <c r="AB69" s="47">
        <f>MAX($D$69:$K$123)</f>
        <v>51</v>
      </c>
      <c r="AC69" s="47">
        <f>MIN($D$69:$K$123)</f>
        <v>1</v>
      </c>
      <c r="AD69" s="47">
        <f>_xlfn.STDEV.S($D$69:$K$123)</f>
        <v>16.096420000798478</v>
      </c>
    </row>
    <row r="70" spans="1:30">
      <c r="A70" s="31"/>
      <c r="B70" s="30"/>
      <c r="C70" s="4" t="s">
        <v>68</v>
      </c>
      <c r="L70" s="14">
        <f t="shared" si="14"/>
        <v>8</v>
      </c>
      <c r="M70" s="24">
        <f>COUNTIF($D70:$K70, "2")</f>
        <v>0</v>
      </c>
      <c r="N70" s="24">
        <f t="shared" si="35"/>
        <v>8</v>
      </c>
      <c r="O70" s="12"/>
      <c r="P70" s="12"/>
      <c r="Q70" s="12"/>
      <c r="R70" s="12"/>
      <c r="S70" s="20">
        <f t="shared" si="26"/>
        <v>0</v>
      </c>
      <c r="T70" s="20">
        <f t="shared" si="27"/>
        <v>1</v>
      </c>
      <c r="U70" s="13"/>
      <c r="V70" s="13"/>
      <c r="W70" s="13"/>
      <c r="X70" s="13"/>
      <c r="Y70" s="47"/>
      <c r="Z70" s="47"/>
      <c r="AA70" s="47"/>
      <c r="AB70" s="47"/>
      <c r="AC70" s="47"/>
      <c r="AD70" s="47"/>
    </row>
    <row r="71" spans="1:30">
      <c r="A71" s="31"/>
      <c r="B71" s="30"/>
      <c r="C71" s="4" t="s">
        <v>69</v>
      </c>
      <c r="F71" s="1">
        <v>3</v>
      </c>
      <c r="L71" s="14">
        <f t="shared" si="14"/>
        <v>8</v>
      </c>
      <c r="M71" s="17">
        <f>COUNTIF($D71:$K71, "3")</f>
        <v>1</v>
      </c>
      <c r="N71" s="17">
        <f t="shared" si="35"/>
        <v>7</v>
      </c>
      <c r="O71" s="11"/>
      <c r="P71" s="11"/>
      <c r="Q71" s="11"/>
      <c r="R71" s="11"/>
      <c r="S71" s="22">
        <f t="shared" si="26"/>
        <v>0.125</v>
      </c>
      <c r="T71" s="22">
        <f t="shared" si="27"/>
        <v>0.875</v>
      </c>
      <c r="U71" s="10"/>
      <c r="V71" s="10"/>
      <c r="W71" s="10"/>
      <c r="X71" s="10"/>
      <c r="Y71" s="47"/>
      <c r="Z71" s="47"/>
      <c r="AA71" s="47"/>
      <c r="AB71" s="47"/>
      <c r="AC71" s="47"/>
      <c r="AD71" s="47"/>
    </row>
    <row r="72" spans="1:30" ht="25.5">
      <c r="A72" s="31"/>
      <c r="B72" s="30"/>
      <c r="C72" s="4" t="s">
        <v>70</v>
      </c>
      <c r="G72" s="1">
        <v>4</v>
      </c>
      <c r="H72" s="1">
        <v>4</v>
      </c>
      <c r="I72" s="1">
        <v>4</v>
      </c>
      <c r="L72" s="14">
        <f t="shared" si="14"/>
        <v>8</v>
      </c>
      <c r="M72" s="24">
        <f>COUNTIF($D72:$K72, "4")</f>
        <v>3</v>
      </c>
      <c r="N72" s="24">
        <f t="shared" si="35"/>
        <v>5</v>
      </c>
      <c r="O72" s="12"/>
      <c r="P72" s="12"/>
      <c r="Q72" s="12"/>
      <c r="R72" s="12"/>
      <c r="S72" s="20">
        <f t="shared" si="26"/>
        <v>0.375</v>
      </c>
      <c r="T72" s="20">
        <f t="shared" si="27"/>
        <v>0.625</v>
      </c>
      <c r="U72" s="13"/>
      <c r="V72" s="13"/>
      <c r="W72" s="13"/>
      <c r="X72" s="13"/>
      <c r="Y72" s="47"/>
      <c r="Z72" s="47"/>
      <c r="AA72" s="47"/>
      <c r="AB72" s="47"/>
      <c r="AC72" s="47"/>
      <c r="AD72" s="47"/>
    </row>
    <row r="73" spans="1:30" ht="25.5">
      <c r="A73" s="31"/>
      <c r="B73" s="30"/>
      <c r="C73" s="4" t="s">
        <v>71</v>
      </c>
      <c r="L73" s="14">
        <f t="shared" si="14"/>
        <v>8</v>
      </c>
      <c r="M73" s="17">
        <f>COUNTIF($D73:$K73, "5")</f>
        <v>0</v>
      </c>
      <c r="N73" s="17">
        <f t="shared" si="35"/>
        <v>8</v>
      </c>
      <c r="O73" s="11"/>
      <c r="P73" s="11"/>
      <c r="Q73" s="11"/>
      <c r="R73" s="11"/>
      <c r="S73" s="22">
        <f t="shared" si="26"/>
        <v>0</v>
      </c>
      <c r="T73" s="22">
        <f t="shared" si="27"/>
        <v>1</v>
      </c>
      <c r="U73" s="10"/>
      <c r="V73" s="10"/>
      <c r="W73" s="10"/>
      <c r="X73" s="10"/>
      <c r="Y73" s="47"/>
      <c r="Z73" s="47"/>
      <c r="AA73" s="47"/>
      <c r="AB73" s="47"/>
      <c r="AC73" s="47"/>
      <c r="AD73" s="47"/>
    </row>
    <row r="74" spans="1:30" ht="25.5">
      <c r="A74" s="31"/>
      <c r="B74" s="30"/>
      <c r="C74" s="4" t="s">
        <v>72</v>
      </c>
      <c r="L74" s="14">
        <f t="shared" si="14"/>
        <v>8</v>
      </c>
      <c r="M74" s="24">
        <f>COUNTIF($D74:$K74, "6")</f>
        <v>0</v>
      </c>
      <c r="N74" s="24">
        <f t="shared" si="35"/>
        <v>8</v>
      </c>
      <c r="O74" s="12"/>
      <c r="P74" s="12"/>
      <c r="Q74" s="12"/>
      <c r="R74" s="12"/>
      <c r="S74" s="20">
        <f t="shared" si="26"/>
        <v>0</v>
      </c>
      <c r="T74" s="20">
        <f t="shared" si="27"/>
        <v>1</v>
      </c>
      <c r="U74" s="13"/>
      <c r="V74" s="13"/>
      <c r="W74" s="13"/>
      <c r="X74" s="13"/>
      <c r="Y74" s="47"/>
      <c r="Z74" s="47"/>
      <c r="AA74" s="47"/>
      <c r="AB74" s="47"/>
      <c r="AC74" s="47"/>
      <c r="AD74" s="47"/>
    </row>
    <row r="75" spans="1:30" ht="25.5">
      <c r="A75" s="31"/>
      <c r="B75" s="30"/>
      <c r="C75" s="4" t="s">
        <v>73</v>
      </c>
      <c r="L75" s="14">
        <f t="shared" si="14"/>
        <v>8</v>
      </c>
      <c r="M75" s="17">
        <f>COUNTIF($D75:$K75, "7")</f>
        <v>0</v>
      </c>
      <c r="N75" s="17">
        <f t="shared" si="35"/>
        <v>8</v>
      </c>
      <c r="O75" s="11"/>
      <c r="P75" s="11"/>
      <c r="Q75" s="11"/>
      <c r="R75" s="11"/>
      <c r="S75" s="22">
        <f t="shared" si="26"/>
        <v>0</v>
      </c>
      <c r="T75" s="22">
        <f t="shared" si="27"/>
        <v>1</v>
      </c>
      <c r="U75" s="10"/>
      <c r="V75" s="10"/>
      <c r="W75" s="10"/>
      <c r="X75" s="10"/>
      <c r="Y75" s="47"/>
      <c r="Z75" s="47"/>
      <c r="AA75" s="47"/>
      <c r="AB75" s="47"/>
      <c r="AC75" s="47"/>
      <c r="AD75" s="47"/>
    </row>
    <row r="76" spans="1:30" ht="51">
      <c r="A76" s="31"/>
      <c r="B76" s="30"/>
      <c r="C76" s="4" t="s">
        <v>74</v>
      </c>
      <c r="L76" s="14">
        <f t="shared" ref="L76:L139" si="36">SUM(M76:N76)</f>
        <v>8</v>
      </c>
      <c r="M76" s="24">
        <f>COUNTIF($D76:$K76, "8")</f>
        <v>0</v>
      </c>
      <c r="N76" s="24">
        <f t="shared" si="35"/>
        <v>8</v>
      </c>
      <c r="O76" s="12"/>
      <c r="P76" s="12"/>
      <c r="Q76" s="12"/>
      <c r="R76" s="12"/>
      <c r="S76" s="20">
        <f t="shared" si="26"/>
        <v>0</v>
      </c>
      <c r="T76" s="20">
        <f t="shared" si="27"/>
        <v>1</v>
      </c>
      <c r="U76" s="13"/>
      <c r="V76" s="13"/>
      <c r="W76" s="13"/>
      <c r="X76" s="13"/>
      <c r="Y76" s="47"/>
      <c r="Z76" s="47"/>
      <c r="AA76" s="47"/>
      <c r="AB76" s="47"/>
      <c r="AC76" s="47"/>
      <c r="AD76" s="47"/>
    </row>
    <row r="77" spans="1:30" ht="38.25">
      <c r="A77" s="31"/>
      <c r="B77" s="30"/>
      <c r="C77" s="4" t="s">
        <v>75</v>
      </c>
      <c r="L77" s="14">
        <f t="shared" si="36"/>
        <v>8</v>
      </c>
      <c r="M77" s="17">
        <f>COUNTIF($D77:$K77, "9")</f>
        <v>0</v>
      </c>
      <c r="N77" s="17">
        <f t="shared" si="35"/>
        <v>8</v>
      </c>
      <c r="O77" s="11"/>
      <c r="P77" s="11"/>
      <c r="Q77" s="11"/>
      <c r="R77" s="11"/>
      <c r="S77" s="22">
        <f t="shared" si="26"/>
        <v>0</v>
      </c>
      <c r="T77" s="22">
        <f t="shared" si="27"/>
        <v>1</v>
      </c>
      <c r="U77" s="10"/>
      <c r="V77" s="10"/>
      <c r="W77" s="10"/>
      <c r="X77" s="10"/>
      <c r="Y77" s="47"/>
      <c r="Z77" s="47"/>
      <c r="AA77" s="47"/>
      <c r="AB77" s="47"/>
      <c r="AC77" s="47"/>
      <c r="AD77" s="47"/>
    </row>
    <row r="78" spans="1:30" ht="25.5">
      <c r="A78" s="31"/>
      <c r="B78" s="30"/>
      <c r="C78" s="4" t="s">
        <v>76</v>
      </c>
      <c r="L78" s="14">
        <f t="shared" si="36"/>
        <v>8</v>
      </c>
      <c r="M78" s="24">
        <f>COUNTIF($D78:$K78, "10")</f>
        <v>0</v>
      </c>
      <c r="N78" s="24">
        <f t="shared" si="35"/>
        <v>8</v>
      </c>
      <c r="O78" s="12"/>
      <c r="P78" s="12"/>
      <c r="Q78" s="12"/>
      <c r="R78" s="12"/>
      <c r="S78" s="20">
        <f t="shared" si="26"/>
        <v>0</v>
      </c>
      <c r="T78" s="20">
        <f t="shared" si="27"/>
        <v>1</v>
      </c>
      <c r="U78" s="13"/>
      <c r="V78" s="13"/>
      <c r="W78" s="13"/>
      <c r="X78" s="13"/>
      <c r="Y78" s="47"/>
      <c r="Z78" s="47"/>
      <c r="AA78" s="47"/>
      <c r="AB78" s="47"/>
      <c r="AC78" s="47"/>
      <c r="AD78" s="47"/>
    </row>
    <row r="79" spans="1:30" ht="51">
      <c r="A79" s="31"/>
      <c r="B79" s="30"/>
      <c r="C79" s="4" t="s">
        <v>77</v>
      </c>
      <c r="L79" s="14">
        <f t="shared" si="36"/>
        <v>8</v>
      </c>
      <c r="M79" s="17">
        <f>COUNTIF($D79:$K79, "11")</f>
        <v>0</v>
      </c>
      <c r="N79" s="17">
        <f t="shared" si="35"/>
        <v>8</v>
      </c>
      <c r="O79" s="11"/>
      <c r="P79" s="11"/>
      <c r="Q79" s="11"/>
      <c r="R79" s="11"/>
      <c r="S79" s="22">
        <f t="shared" si="26"/>
        <v>0</v>
      </c>
      <c r="T79" s="22">
        <f t="shared" si="27"/>
        <v>1</v>
      </c>
      <c r="U79" s="10"/>
      <c r="V79" s="10"/>
      <c r="W79" s="10"/>
      <c r="X79" s="10"/>
      <c r="Y79" s="47"/>
      <c r="Z79" s="47"/>
      <c r="AA79" s="47"/>
      <c r="AB79" s="47"/>
      <c r="AC79" s="47"/>
      <c r="AD79" s="47"/>
    </row>
    <row r="80" spans="1:30">
      <c r="A80" s="31"/>
      <c r="B80" s="30"/>
      <c r="C80" s="4" t="s">
        <v>78</v>
      </c>
      <c r="G80" s="1">
        <v>12</v>
      </c>
      <c r="L80" s="14">
        <f t="shared" si="36"/>
        <v>8</v>
      </c>
      <c r="M80" s="24">
        <f>COUNTIF($D80:$K80, "12")</f>
        <v>1</v>
      </c>
      <c r="N80" s="24">
        <f t="shared" si="35"/>
        <v>7</v>
      </c>
      <c r="O80" s="12"/>
      <c r="P80" s="12"/>
      <c r="Q80" s="12"/>
      <c r="R80" s="12"/>
      <c r="S80" s="20">
        <f t="shared" si="26"/>
        <v>0.125</v>
      </c>
      <c r="T80" s="20">
        <f t="shared" si="27"/>
        <v>0.875</v>
      </c>
      <c r="U80" s="13"/>
      <c r="V80" s="13"/>
      <c r="W80" s="13"/>
      <c r="X80" s="13"/>
      <c r="Y80" s="47"/>
      <c r="Z80" s="47"/>
      <c r="AA80" s="47"/>
      <c r="AB80" s="47"/>
      <c r="AC80" s="47"/>
      <c r="AD80" s="47"/>
    </row>
    <row r="81" spans="1:30" ht="25.5">
      <c r="A81" s="31"/>
      <c r="B81" s="30"/>
      <c r="C81" s="4" t="s">
        <v>79</v>
      </c>
      <c r="L81" s="14">
        <f t="shared" si="36"/>
        <v>8</v>
      </c>
      <c r="M81" s="17">
        <f>COUNTIF($D81:$K81, "13")</f>
        <v>0</v>
      </c>
      <c r="N81" s="17">
        <f t="shared" si="35"/>
        <v>8</v>
      </c>
      <c r="O81" s="11"/>
      <c r="P81" s="11"/>
      <c r="Q81" s="11"/>
      <c r="R81" s="11"/>
      <c r="S81" s="22">
        <f t="shared" si="26"/>
        <v>0</v>
      </c>
      <c r="T81" s="22">
        <f t="shared" si="27"/>
        <v>1</v>
      </c>
      <c r="U81" s="10"/>
      <c r="V81" s="10"/>
      <c r="W81" s="10"/>
      <c r="X81" s="10"/>
      <c r="Y81" s="47"/>
      <c r="Z81" s="47"/>
      <c r="AA81" s="47"/>
      <c r="AB81" s="47"/>
      <c r="AC81" s="47"/>
      <c r="AD81" s="47"/>
    </row>
    <row r="82" spans="1:30">
      <c r="A82" s="31"/>
      <c r="B82" s="30"/>
      <c r="C82" s="4" t="s">
        <v>80</v>
      </c>
      <c r="F82" s="1">
        <v>14</v>
      </c>
      <c r="L82" s="14">
        <f t="shared" si="36"/>
        <v>8</v>
      </c>
      <c r="M82" s="24">
        <f>COUNTIF($D82:$K82, "14")</f>
        <v>1</v>
      </c>
      <c r="N82" s="24">
        <f t="shared" si="35"/>
        <v>7</v>
      </c>
      <c r="O82" s="12"/>
      <c r="P82" s="12"/>
      <c r="Q82" s="12"/>
      <c r="R82" s="12"/>
      <c r="S82" s="20">
        <f t="shared" si="26"/>
        <v>0.125</v>
      </c>
      <c r="T82" s="20">
        <f t="shared" si="27"/>
        <v>0.875</v>
      </c>
      <c r="U82" s="13"/>
      <c r="V82" s="13"/>
      <c r="W82" s="13"/>
      <c r="X82" s="13"/>
      <c r="Y82" s="47"/>
      <c r="Z82" s="47"/>
      <c r="AA82" s="47"/>
      <c r="AB82" s="47"/>
      <c r="AC82" s="47"/>
      <c r="AD82" s="47"/>
    </row>
    <row r="83" spans="1:30" ht="89.25">
      <c r="A83" s="31"/>
      <c r="B83" s="30"/>
      <c r="C83" s="4" t="s">
        <v>81</v>
      </c>
      <c r="E83" s="1">
        <v>15</v>
      </c>
      <c r="I83" s="1">
        <v>15</v>
      </c>
      <c r="J83" s="1">
        <v>15</v>
      </c>
      <c r="K83" s="1">
        <v>15</v>
      </c>
      <c r="L83" s="14">
        <f t="shared" si="36"/>
        <v>8</v>
      </c>
      <c r="M83" s="17">
        <f>COUNTIF($D83:$K83, "15")</f>
        <v>4</v>
      </c>
      <c r="N83" s="17">
        <f t="shared" si="35"/>
        <v>4</v>
      </c>
      <c r="O83" s="11"/>
      <c r="P83" s="11"/>
      <c r="Q83" s="11"/>
      <c r="R83" s="11"/>
      <c r="S83" s="22">
        <f t="shared" si="26"/>
        <v>0.5</v>
      </c>
      <c r="T83" s="22">
        <f t="shared" si="27"/>
        <v>0.5</v>
      </c>
      <c r="U83" s="10"/>
      <c r="V83" s="10"/>
      <c r="W83" s="10"/>
      <c r="X83" s="10"/>
      <c r="Y83" s="47"/>
      <c r="Z83" s="47"/>
      <c r="AA83" s="47"/>
      <c r="AB83" s="47"/>
      <c r="AC83" s="47"/>
      <c r="AD83" s="47"/>
    </row>
    <row r="84" spans="1:30" ht="38.25">
      <c r="A84" s="31"/>
      <c r="B84" s="30"/>
      <c r="C84" s="4" t="s">
        <v>82</v>
      </c>
      <c r="L84" s="14">
        <f t="shared" si="36"/>
        <v>8</v>
      </c>
      <c r="M84" s="24">
        <f>COUNTIF($D84:$K84, "16")</f>
        <v>0</v>
      </c>
      <c r="N84" s="24">
        <f t="shared" si="35"/>
        <v>8</v>
      </c>
      <c r="O84" s="12"/>
      <c r="P84" s="12"/>
      <c r="Q84" s="12"/>
      <c r="R84" s="12"/>
      <c r="S84" s="20">
        <f t="shared" si="26"/>
        <v>0</v>
      </c>
      <c r="T84" s="20">
        <f t="shared" si="27"/>
        <v>1</v>
      </c>
      <c r="U84" s="13"/>
      <c r="V84" s="13"/>
      <c r="W84" s="13"/>
      <c r="X84" s="13"/>
      <c r="Y84" s="47"/>
      <c r="Z84" s="47"/>
      <c r="AA84" s="47"/>
      <c r="AB84" s="47"/>
      <c r="AC84" s="47"/>
      <c r="AD84" s="47"/>
    </row>
    <row r="85" spans="1:30" ht="25.5">
      <c r="A85" s="31"/>
      <c r="B85" s="30"/>
      <c r="C85" s="4" t="s">
        <v>83</v>
      </c>
      <c r="L85" s="14">
        <f t="shared" si="36"/>
        <v>8</v>
      </c>
      <c r="M85" s="17">
        <f>COUNTIF($D85:$K85, "17")</f>
        <v>0</v>
      </c>
      <c r="N85" s="17">
        <f t="shared" si="35"/>
        <v>8</v>
      </c>
      <c r="O85" s="11"/>
      <c r="P85" s="11"/>
      <c r="Q85" s="11"/>
      <c r="R85" s="11"/>
      <c r="S85" s="22">
        <f t="shared" ref="S85:S148" si="37">M85/$L85</f>
        <v>0</v>
      </c>
      <c r="T85" s="22">
        <f t="shared" ref="T85:T148" si="38">N85/$L85</f>
        <v>1</v>
      </c>
      <c r="U85" s="10"/>
      <c r="V85" s="10"/>
      <c r="W85" s="10"/>
      <c r="X85" s="10"/>
      <c r="Y85" s="47"/>
      <c r="Z85" s="47"/>
      <c r="AA85" s="47"/>
      <c r="AB85" s="47"/>
      <c r="AC85" s="47"/>
      <c r="AD85" s="47"/>
    </row>
    <row r="86" spans="1:30" ht="25.5">
      <c r="A86" s="31"/>
      <c r="B86" s="30"/>
      <c r="C86" s="4" t="s">
        <v>84</v>
      </c>
      <c r="L86" s="14">
        <f t="shared" si="36"/>
        <v>8</v>
      </c>
      <c r="M86" s="24">
        <f>COUNTIF($D86:$K86, "18")</f>
        <v>0</v>
      </c>
      <c r="N86" s="24">
        <f t="shared" si="35"/>
        <v>8</v>
      </c>
      <c r="O86" s="12"/>
      <c r="P86" s="12"/>
      <c r="Q86" s="12"/>
      <c r="R86" s="12"/>
      <c r="S86" s="20">
        <f t="shared" si="37"/>
        <v>0</v>
      </c>
      <c r="T86" s="20">
        <f t="shared" si="38"/>
        <v>1</v>
      </c>
      <c r="U86" s="13"/>
      <c r="V86" s="13"/>
      <c r="W86" s="13"/>
      <c r="X86" s="13"/>
      <c r="Y86" s="47"/>
      <c r="Z86" s="47"/>
      <c r="AA86" s="47"/>
      <c r="AB86" s="47"/>
      <c r="AC86" s="47"/>
      <c r="AD86" s="47"/>
    </row>
    <row r="87" spans="1:30" ht="25.5">
      <c r="A87" s="31"/>
      <c r="B87" s="30"/>
      <c r="C87" s="4" t="s">
        <v>85</v>
      </c>
      <c r="L87" s="14">
        <f t="shared" si="36"/>
        <v>8</v>
      </c>
      <c r="M87" s="17">
        <f>COUNTIF($D87:$K87, "19")</f>
        <v>0</v>
      </c>
      <c r="N87" s="17">
        <f t="shared" si="35"/>
        <v>8</v>
      </c>
      <c r="O87" s="11"/>
      <c r="P87" s="11"/>
      <c r="Q87" s="11"/>
      <c r="R87" s="11"/>
      <c r="S87" s="22">
        <f t="shared" si="37"/>
        <v>0</v>
      </c>
      <c r="T87" s="22">
        <f t="shared" si="38"/>
        <v>1</v>
      </c>
      <c r="U87" s="10"/>
      <c r="V87" s="10"/>
      <c r="W87" s="10"/>
      <c r="X87" s="10"/>
      <c r="Y87" s="47"/>
      <c r="Z87" s="47"/>
      <c r="AA87" s="47"/>
      <c r="AB87" s="47"/>
      <c r="AC87" s="47"/>
      <c r="AD87" s="47"/>
    </row>
    <row r="88" spans="1:30" ht="25.5">
      <c r="A88" s="31"/>
      <c r="B88" s="30"/>
      <c r="C88" s="4" t="s">
        <v>86</v>
      </c>
      <c r="L88" s="14">
        <f t="shared" si="36"/>
        <v>8</v>
      </c>
      <c r="M88" s="24">
        <f>COUNTIF($D88:$K88, "20")</f>
        <v>0</v>
      </c>
      <c r="N88" s="24">
        <f t="shared" si="35"/>
        <v>8</v>
      </c>
      <c r="O88" s="12"/>
      <c r="P88" s="12"/>
      <c r="Q88" s="12"/>
      <c r="R88" s="12"/>
      <c r="S88" s="20">
        <f t="shared" si="37"/>
        <v>0</v>
      </c>
      <c r="T88" s="20">
        <f t="shared" si="38"/>
        <v>1</v>
      </c>
      <c r="U88" s="13"/>
      <c r="V88" s="13"/>
      <c r="W88" s="13"/>
      <c r="X88" s="13"/>
      <c r="Y88" s="47"/>
      <c r="Z88" s="47"/>
      <c r="AA88" s="47"/>
      <c r="AB88" s="47"/>
      <c r="AC88" s="47"/>
      <c r="AD88" s="47"/>
    </row>
    <row r="89" spans="1:30" ht="25.5">
      <c r="A89" s="31"/>
      <c r="B89" s="30"/>
      <c r="C89" s="4" t="s">
        <v>87</v>
      </c>
      <c r="L89" s="14">
        <f t="shared" si="36"/>
        <v>8</v>
      </c>
      <c r="M89" s="17">
        <f>COUNTIF($D89:$K89, "21")</f>
        <v>0</v>
      </c>
      <c r="N89" s="17">
        <f t="shared" si="35"/>
        <v>8</v>
      </c>
      <c r="O89" s="11"/>
      <c r="P89" s="11"/>
      <c r="Q89" s="11"/>
      <c r="R89" s="11"/>
      <c r="S89" s="22">
        <f t="shared" si="37"/>
        <v>0</v>
      </c>
      <c r="T89" s="22">
        <f t="shared" si="38"/>
        <v>1</v>
      </c>
      <c r="U89" s="10"/>
      <c r="V89" s="10"/>
      <c r="W89" s="10"/>
      <c r="X89" s="10"/>
      <c r="Y89" s="47"/>
      <c r="Z89" s="47"/>
      <c r="AA89" s="47"/>
      <c r="AB89" s="47"/>
      <c r="AC89" s="47"/>
      <c r="AD89" s="47"/>
    </row>
    <row r="90" spans="1:30" ht="25.5">
      <c r="A90" s="31"/>
      <c r="B90" s="30"/>
      <c r="C90" s="4" t="s">
        <v>88</v>
      </c>
      <c r="L90" s="14">
        <f t="shared" si="36"/>
        <v>8</v>
      </c>
      <c r="M90" s="24">
        <f>COUNTIF($D90:$K90, "22")</f>
        <v>0</v>
      </c>
      <c r="N90" s="24">
        <f t="shared" si="35"/>
        <v>8</v>
      </c>
      <c r="O90" s="12"/>
      <c r="P90" s="12"/>
      <c r="Q90" s="12"/>
      <c r="R90" s="12"/>
      <c r="S90" s="20">
        <f t="shared" si="37"/>
        <v>0</v>
      </c>
      <c r="T90" s="20">
        <f t="shared" si="38"/>
        <v>1</v>
      </c>
      <c r="U90" s="13"/>
      <c r="V90" s="13"/>
      <c r="W90" s="13"/>
      <c r="X90" s="13"/>
      <c r="Y90" s="47"/>
      <c r="Z90" s="47"/>
      <c r="AA90" s="47"/>
      <c r="AB90" s="47"/>
      <c r="AC90" s="47"/>
      <c r="AD90" s="47"/>
    </row>
    <row r="91" spans="1:30" ht="25.5">
      <c r="A91" s="31"/>
      <c r="B91" s="30"/>
      <c r="C91" s="4" t="s">
        <v>89</v>
      </c>
      <c r="L91" s="14">
        <f t="shared" si="36"/>
        <v>8</v>
      </c>
      <c r="M91" s="17">
        <f>COUNTIF($D91:$K91, "23")</f>
        <v>0</v>
      </c>
      <c r="N91" s="17">
        <f t="shared" si="35"/>
        <v>8</v>
      </c>
      <c r="O91" s="11"/>
      <c r="P91" s="11"/>
      <c r="Q91" s="11"/>
      <c r="R91" s="11"/>
      <c r="S91" s="22">
        <f t="shared" si="37"/>
        <v>0</v>
      </c>
      <c r="T91" s="22">
        <f t="shared" si="38"/>
        <v>1</v>
      </c>
      <c r="U91" s="10"/>
      <c r="V91" s="10"/>
      <c r="W91" s="10"/>
      <c r="X91" s="10"/>
      <c r="Y91" s="47"/>
      <c r="Z91" s="47"/>
      <c r="AA91" s="47"/>
      <c r="AB91" s="47"/>
      <c r="AC91" s="47"/>
      <c r="AD91" s="47"/>
    </row>
    <row r="92" spans="1:30" ht="25.5">
      <c r="A92" s="31"/>
      <c r="B92" s="30"/>
      <c r="C92" s="4" t="s">
        <v>90</v>
      </c>
      <c r="L92" s="14">
        <f t="shared" si="36"/>
        <v>8</v>
      </c>
      <c r="M92" s="24">
        <f>COUNTIF($D92:$K92, "24")</f>
        <v>0</v>
      </c>
      <c r="N92" s="24">
        <f t="shared" si="35"/>
        <v>8</v>
      </c>
      <c r="O92" s="12"/>
      <c r="P92" s="12"/>
      <c r="Q92" s="12"/>
      <c r="R92" s="12"/>
      <c r="S92" s="20">
        <f t="shared" si="37"/>
        <v>0</v>
      </c>
      <c r="T92" s="20">
        <f t="shared" si="38"/>
        <v>1</v>
      </c>
      <c r="U92" s="13"/>
      <c r="V92" s="13"/>
      <c r="W92" s="13"/>
      <c r="X92" s="13"/>
      <c r="Y92" s="47"/>
      <c r="Z92" s="47"/>
      <c r="AA92" s="47"/>
      <c r="AB92" s="47"/>
      <c r="AC92" s="47"/>
      <c r="AD92" s="47"/>
    </row>
    <row r="93" spans="1:30" ht="38.25">
      <c r="A93" s="31"/>
      <c r="B93" s="30"/>
      <c r="C93" s="4" t="s">
        <v>91</v>
      </c>
      <c r="L93" s="14">
        <f t="shared" si="36"/>
        <v>8</v>
      </c>
      <c r="M93" s="17">
        <f>COUNTIF($D93:$K93, "25")</f>
        <v>0</v>
      </c>
      <c r="N93" s="17">
        <f t="shared" si="35"/>
        <v>8</v>
      </c>
      <c r="O93" s="11"/>
      <c r="P93" s="11"/>
      <c r="Q93" s="11"/>
      <c r="R93" s="11"/>
      <c r="S93" s="22">
        <f t="shared" si="37"/>
        <v>0</v>
      </c>
      <c r="T93" s="22">
        <f t="shared" si="38"/>
        <v>1</v>
      </c>
      <c r="U93" s="10"/>
      <c r="V93" s="10"/>
      <c r="W93" s="10"/>
      <c r="X93" s="10"/>
      <c r="Y93" s="47"/>
      <c r="Z93" s="47"/>
      <c r="AA93" s="47"/>
      <c r="AB93" s="47"/>
      <c r="AC93" s="47"/>
      <c r="AD93" s="47"/>
    </row>
    <row r="94" spans="1:30" ht="25.5">
      <c r="A94" s="31"/>
      <c r="B94" s="30"/>
      <c r="C94" s="4" t="s">
        <v>92</v>
      </c>
      <c r="L94" s="14">
        <f t="shared" si="36"/>
        <v>8</v>
      </c>
      <c r="M94" s="24">
        <f>COUNTIF($D94:$K94, "26")</f>
        <v>0</v>
      </c>
      <c r="N94" s="24">
        <f t="shared" si="35"/>
        <v>8</v>
      </c>
      <c r="O94" s="12"/>
      <c r="P94" s="12"/>
      <c r="Q94" s="12"/>
      <c r="R94" s="12"/>
      <c r="S94" s="20">
        <f t="shared" si="37"/>
        <v>0</v>
      </c>
      <c r="T94" s="20">
        <f t="shared" si="38"/>
        <v>1</v>
      </c>
      <c r="U94" s="13"/>
      <c r="V94" s="13"/>
      <c r="W94" s="13"/>
      <c r="X94" s="13"/>
      <c r="Y94" s="47"/>
      <c r="Z94" s="47"/>
      <c r="AA94" s="47"/>
      <c r="AB94" s="47"/>
      <c r="AC94" s="47"/>
      <c r="AD94" s="47"/>
    </row>
    <row r="95" spans="1:30" ht="38.25">
      <c r="A95" s="31"/>
      <c r="B95" s="30"/>
      <c r="C95" s="4" t="s">
        <v>93</v>
      </c>
      <c r="L95" s="14">
        <f t="shared" si="36"/>
        <v>8</v>
      </c>
      <c r="M95" s="17">
        <f>COUNTIF($D95:$K95, "27")</f>
        <v>0</v>
      </c>
      <c r="N95" s="17">
        <f t="shared" si="35"/>
        <v>8</v>
      </c>
      <c r="O95" s="11"/>
      <c r="P95" s="11"/>
      <c r="Q95" s="11"/>
      <c r="R95" s="11"/>
      <c r="S95" s="22">
        <f t="shared" si="37"/>
        <v>0</v>
      </c>
      <c r="T95" s="22">
        <f t="shared" si="38"/>
        <v>1</v>
      </c>
      <c r="U95" s="10"/>
      <c r="V95" s="10"/>
      <c r="W95" s="10"/>
      <c r="X95" s="10"/>
      <c r="Y95" s="47"/>
      <c r="Z95" s="47"/>
      <c r="AA95" s="47"/>
      <c r="AB95" s="47"/>
      <c r="AC95" s="47"/>
      <c r="AD95" s="47"/>
    </row>
    <row r="96" spans="1:30" ht="25.5">
      <c r="A96" s="31"/>
      <c r="B96" s="30"/>
      <c r="C96" s="4" t="s">
        <v>94</v>
      </c>
      <c r="L96" s="14">
        <f t="shared" si="36"/>
        <v>8</v>
      </c>
      <c r="M96" s="24">
        <f>COUNTIF($D96:$K96, "28")</f>
        <v>0</v>
      </c>
      <c r="N96" s="24">
        <f t="shared" ref="N96:N127" si="39">COUNTBLANK($D96:$K96)</f>
        <v>8</v>
      </c>
      <c r="O96" s="12"/>
      <c r="P96" s="12"/>
      <c r="Q96" s="12"/>
      <c r="R96" s="12"/>
      <c r="S96" s="20">
        <f t="shared" si="37"/>
        <v>0</v>
      </c>
      <c r="T96" s="20">
        <f t="shared" si="38"/>
        <v>1</v>
      </c>
      <c r="U96" s="13"/>
      <c r="V96" s="13"/>
      <c r="W96" s="13"/>
      <c r="X96" s="13"/>
      <c r="Y96" s="47"/>
      <c r="Z96" s="47"/>
      <c r="AA96" s="47"/>
      <c r="AB96" s="47"/>
      <c r="AC96" s="47"/>
      <c r="AD96" s="47"/>
    </row>
    <row r="97" spans="1:30" ht="38.25">
      <c r="A97" s="31"/>
      <c r="B97" s="30"/>
      <c r="C97" s="4" t="s">
        <v>95</v>
      </c>
      <c r="L97" s="14">
        <f t="shared" si="36"/>
        <v>8</v>
      </c>
      <c r="M97" s="17">
        <f>COUNTIF($D97:$K97, "29")</f>
        <v>0</v>
      </c>
      <c r="N97" s="17">
        <f t="shared" si="39"/>
        <v>8</v>
      </c>
      <c r="O97" s="11"/>
      <c r="P97" s="11"/>
      <c r="Q97" s="11"/>
      <c r="R97" s="11"/>
      <c r="S97" s="22">
        <f t="shared" si="37"/>
        <v>0</v>
      </c>
      <c r="T97" s="22">
        <f t="shared" si="38"/>
        <v>1</v>
      </c>
      <c r="U97" s="10"/>
      <c r="V97" s="10"/>
      <c r="W97" s="10"/>
      <c r="X97" s="10"/>
      <c r="Y97" s="47"/>
      <c r="Z97" s="47"/>
      <c r="AA97" s="47"/>
      <c r="AB97" s="47"/>
      <c r="AC97" s="47"/>
      <c r="AD97" s="47"/>
    </row>
    <row r="98" spans="1:30">
      <c r="A98" s="31"/>
      <c r="B98" s="30"/>
      <c r="C98" s="4" t="s">
        <v>96</v>
      </c>
      <c r="L98" s="14">
        <f t="shared" si="36"/>
        <v>8</v>
      </c>
      <c r="M98" s="24">
        <f>COUNTIF($D98:$K98, "30")</f>
        <v>0</v>
      </c>
      <c r="N98" s="24">
        <f t="shared" si="39"/>
        <v>8</v>
      </c>
      <c r="O98" s="12"/>
      <c r="P98" s="12"/>
      <c r="Q98" s="12"/>
      <c r="R98" s="12"/>
      <c r="S98" s="20">
        <f t="shared" si="37"/>
        <v>0</v>
      </c>
      <c r="T98" s="20">
        <f t="shared" si="38"/>
        <v>1</v>
      </c>
      <c r="U98" s="13"/>
      <c r="V98" s="13"/>
      <c r="W98" s="13"/>
      <c r="X98" s="13"/>
      <c r="Y98" s="47"/>
      <c r="Z98" s="47"/>
      <c r="AA98" s="47"/>
      <c r="AB98" s="47"/>
      <c r="AC98" s="47"/>
      <c r="AD98" s="47"/>
    </row>
    <row r="99" spans="1:30" ht="25.5">
      <c r="A99" s="31"/>
      <c r="B99" s="30"/>
      <c r="C99" s="4" t="s">
        <v>97</v>
      </c>
      <c r="L99" s="14">
        <f t="shared" si="36"/>
        <v>8</v>
      </c>
      <c r="M99" s="17">
        <f>COUNTIF($D99:$K99, "31")</f>
        <v>0</v>
      </c>
      <c r="N99" s="17">
        <f t="shared" si="39"/>
        <v>8</v>
      </c>
      <c r="O99" s="11"/>
      <c r="P99" s="11"/>
      <c r="Q99" s="11"/>
      <c r="R99" s="11"/>
      <c r="S99" s="22">
        <f t="shared" si="37"/>
        <v>0</v>
      </c>
      <c r="T99" s="22">
        <f t="shared" si="38"/>
        <v>1</v>
      </c>
      <c r="U99" s="10"/>
      <c r="V99" s="10"/>
      <c r="W99" s="10"/>
      <c r="X99" s="10"/>
      <c r="Y99" s="47"/>
      <c r="Z99" s="47"/>
      <c r="AA99" s="47"/>
      <c r="AB99" s="47"/>
      <c r="AC99" s="47"/>
      <c r="AD99" s="47"/>
    </row>
    <row r="100" spans="1:30" ht="25.5">
      <c r="A100" s="31"/>
      <c r="B100" s="30"/>
      <c r="C100" s="4" t="s">
        <v>98</v>
      </c>
      <c r="L100" s="14">
        <f t="shared" si="36"/>
        <v>8</v>
      </c>
      <c r="M100" s="24">
        <f>COUNTIF($D100:$K100, "32")</f>
        <v>0</v>
      </c>
      <c r="N100" s="24">
        <f t="shared" si="39"/>
        <v>8</v>
      </c>
      <c r="O100" s="12"/>
      <c r="P100" s="12"/>
      <c r="Q100" s="12"/>
      <c r="R100" s="12"/>
      <c r="S100" s="20">
        <f t="shared" si="37"/>
        <v>0</v>
      </c>
      <c r="T100" s="20">
        <f t="shared" si="38"/>
        <v>1</v>
      </c>
      <c r="U100" s="13"/>
      <c r="V100" s="13"/>
      <c r="W100" s="13"/>
      <c r="X100" s="13"/>
      <c r="Y100" s="47"/>
      <c r="Z100" s="47"/>
      <c r="AA100" s="47"/>
      <c r="AB100" s="47"/>
      <c r="AC100" s="47"/>
      <c r="AD100" s="47"/>
    </row>
    <row r="101" spans="1:30" ht="51">
      <c r="A101" s="31"/>
      <c r="B101" s="30"/>
      <c r="C101" s="4" t="s">
        <v>99</v>
      </c>
      <c r="L101" s="14">
        <f t="shared" si="36"/>
        <v>8</v>
      </c>
      <c r="M101" s="17">
        <f>COUNTIF($D101:$K101, "33")</f>
        <v>0</v>
      </c>
      <c r="N101" s="17">
        <f t="shared" si="39"/>
        <v>8</v>
      </c>
      <c r="O101" s="11"/>
      <c r="P101" s="11"/>
      <c r="Q101" s="11"/>
      <c r="R101" s="11"/>
      <c r="S101" s="22">
        <f t="shared" si="37"/>
        <v>0</v>
      </c>
      <c r="T101" s="22">
        <f t="shared" si="38"/>
        <v>1</v>
      </c>
      <c r="U101" s="10"/>
      <c r="V101" s="10"/>
      <c r="W101" s="10"/>
      <c r="X101" s="10"/>
      <c r="Y101" s="47"/>
      <c r="Z101" s="47"/>
      <c r="AA101" s="47"/>
      <c r="AB101" s="47"/>
      <c r="AC101" s="47"/>
      <c r="AD101" s="47"/>
    </row>
    <row r="102" spans="1:30" ht="25.5">
      <c r="A102" s="31"/>
      <c r="B102" s="30"/>
      <c r="C102" s="4" t="s">
        <v>100</v>
      </c>
      <c r="L102" s="14">
        <f t="shared" si="36"/>
        <v>8</v>
      </c>
      <c r="M102" s="24">
        <f>COUNTIF($D102:$K102, "34")</f>
        <v>0</v>
      </c>
      <c r="N102" s="24">
        <f t="shared" si="39"/>
        <v>8</v>
      </c>
      <c r="O102" s="12"/>
      <c r="P102" s="12"/>
      <c r="Q102" s="12"/>
      <c r="R102" s="12"/>
      <c r="S102" s="20">
        <f t="shared" si="37"/>
        <v>0</v>
      </c>
      <c r="T102" s="20">
        <f t="shared" si="38"/>
        <v>1</v>
      </c>
      <c r="U102" s="13"/>
      <c r="V102" s="13"/>
      <c r="W102" s="13"/>
      <c r="X102" s="13"/>
      <c r="Y102" s="47"/>
      <c r="Z102" s="47"/>
      <c r="AA102" s="47"/>
      <c r="AB102" s="47"/>
      <c r="AC102" s="47"/>
      <c r="AD102" s="47"/>
    </row>
    <row r="103" spans="1:30" ht="25.5">
      <c r="A103" s="31"/>
      <c r="B103" s="30"/>
      <c r="C103" s="4" t="s">
        <v>101</v>
      </c>
      <c r="L103" s="14">
        <f t="shared" si="36"/>
        <v>8</v>
      </c>
      <c r="M103" s="17">
        <f>COUNTIF($D103:$K103, "35")</f>
        <v>0</v>
      </c>
      <c r="N103" s="17">
        <f t="shared" si="39"/>
        <v>8</v>
      </c>
      <c r="O103" s="11"/>
      <c r="P103" s="11"/>
      <c r="Q103" s="11"/>
      <c r="R103" s="11"/>
      <c r="S103" s="22">
        <f t="shared" si="37"/>
        <v>0</v>
      </c>
      <c r="T103" s="22">
        <f t="shared" si="38"/>
        <v>1</v>
      </c>
      <c r="U103" s="10"/>
      <c r="V103" s="10"/>
      <c r="W103" s="10"/>
      <c r="X103" s="10"/>
      <c r="Y103" s="47"/>
      <c r="Z103" s="47"/>
      <c r="AA103" s="47"/>
      <c r="AB103" s="47"/>
      <c r="AC103" s="47"/>
      <c r="AD103" s="47"/>
    </row>
    <row r="104" spans="1:30" ht="51">
      <c r="A104" s="31"/>
      <c r="B104" s="30"/>
      <c r="C104" s="4" t="s">
        <v>102</v>
      </c>
      <c r="H104" s="1">
        <v>36</v>
      </c>
      <c r="L104" s="14">
        <f t="shared" si="36"/>
        <v>8</v>
      </c>
      <c r="M104" s="24">
        <f>COUNTIF($D104:$K104, "36")</f>
        <v>1</v>
      </c>
      <c r="N104" s="24">
        <f t="shared" si="39"/>
        <v>7</v>
      </c>
      <c r="O104" s="12"/>
      <c r="P104" s="12"/>
      <c r="Q104" s="12"/>
      <c r="R104" s="12"/>
      <c r="S104" s="20">
        <f t="shared" si="37"/>
        <v>0.125</v>
      </c>
      <c r="T104" s="20">
        <f t="shared" si="38"/>
        <v>0.875</v>
      </c>
      <c r="U104" s="13"/>
      <c r="V104" s="13"/>
      <c r="W104" s="13"/>
      <c r="X104" s="13"/>
      <c r="Y104" s="47"/>
      <c r="Z104" s="47"/>
      <c r="AA104" s="47"/>
      <c r="AB104" s="47"/>
      <c r="AC104" s="47"/>
      <c r="AD104" s="47"/>
    </row>
    <row r="105" spans="1:30" ht="25.5">
      <c r="A105" s="31"/>
      <c r="B105" s="30"/>
      <c r="C105" s="4" t="s">
        <v>103</v>
      </c>
      <c r="D105" s="1">
        <v>37</v>
      </c>
      <c r="E105" s="1">
        <v>37</v>
      </c>
      <c r="F105" s="1">
        <v>37</v>
      </c>
      <c r="H105" s="1">
        <v>37</v>
      </c>
      <c r="I105" s="1">
        <v>37</v>
      </c>
      <c r="K105" s="1">
        <v>37</v>
      </c>
      <c r="L105" s="14">
        <f t="shared" si="36"/>
        <v>8</v>
      </c>
      <c r="M105" s="17">
        <f>COUNTIF($D105:$K105, "37")</f>
        <v>6</v>
      </c>
      <c r="N105" s="17">
        <f t="shared" si="39"/>
        <v>2</v>
      </c>
      <c r="O105" s="11"/>
      <c r="P105" s="11"/>
      <c r="Q105" s="11"/>
      <c r="R105" s="11"/>
      <c r="S105" s="22">
        <f t="shared" si="37"/>
        <v>0.75</v>
      </c>
      <c r="T105" s="22">
        <f t="shared" si="38"/>
        <v>0.25</v>
      </c>
      <c r="U105" s="10"/>
      <c r="V105" s="10"/>
      <c r="W105" s="10"/>
      <c r="X105" s="10"/>
      <c r="Y105" s="47"/>
      <c r="Z105" s="47"/>
      <c r="AA105" s="47"/>
      <c r="AB105" s="47"/>
      <c r="AC105" s="47"/>
      <c r="AD105" s="47"/>
    </row>
    <row r="106" spans="1:30" ht="51">
      <c r="A106" s="31"/>
      <c r="B106" s="30"/>
      <c r="C106" s="4" t="s">
        <v>104</v>
      </c>
      <c r="L106" s="14">
        <f t="shared" si="36"/>
        <v>8</v>
      </c>
      <c r="M106" s="24">
        <f>COUNTIF($D106:$K106, "38")</f>
        <v>0</v>
      </c>
      <c r="N106" s="24">
        <f t="shared" si="39"/>
        <v>8</v>
      </c>
      <c r="O106" s="12"/>
      <c r="P106" s="12"/>
      <c r="Q106" s="12"/>
      <c r="R106" s="12"/>
      <c r="S106" s="20">
        <f t="shared" si="37"/>
        <v>0</v>
      </c>
      <c r="T106" s="20">
        <f t="shared" si="38"/>
        <v>1</v>
      </c>
      <c r="U106" s="13"/>
      <c r="V106" s="13"/>
      <c r="W106" s="13"/>
      <c r="X106" s="13"/>
      <c r="Y106" s="47"/>
      <c r="Z106" s="47"/>
      <c r="AA106" s="47"/>
      <c r="AB106" s="47"/>
      <c r="AC106" s="47"/>
      <c r="AD106" s="47"/>
    </row>
    <row r="107" spans="1:30" ht="63.75">
      <c r="A107" s="31"/>
      <c r="B107" s="30"/>
      <c r="C107" s="4" t="s">
        <v>105</v>
      </c>
      <c r="L107" s="14">
        <f t="shared" si="36"/>
        <v>8</v>
      </c>
      <c r="M107" s="17">
        <f>COUNTIF($D107:$K107, "39")</f>
        <v>0</v>
      </c>
      <c r="N107" s="17">
        <f t="shared" si="39"/>
        <v>8</v>
      </c>
      <c r="O107" s="11"/>
      <c r="P107" s="11"/>
      <c r="Q107" s="11"/>
      <c r="R107" s="11"/>
      <c r="S107" s="22">
        <f t="shared" si="37"/>
        <v>0</v>
      </c>
      <c r="T107" s="22">
        <f t="shared" si="38"/>
        <v>1</v>
      </c>
      <c r="U107" s="10"/>
      <c r="V107" s="10"/>
      <c r="W107" s="10"/>
      <c r="X107" s="10"/>
      <c r="Y107" s="47"/>
      <c r="Z107" s="47"/>
      <c r="AA107" s="47"/>
      <c r="AB107" s="47"/>
      <c r="AC107" s="47"/>
      <c r="AD107" s="47"/>
    </row>
    <row r="108" spans="1:30" ht="63.75">
      <c r="A108" s="31"/>
      <c r="B108" s="30"/>
      <c r="C108" s="4" t="s">
        <v>106</v>
      </c>
      <c r="L108" s="14">
        <f t="shared" si="36"/>
        <v>8</v>
      </c>
      <c r="M108" s="24">
        <f>COUNTIF($D108:$K108, "40")</f>
        <v>0</v>
      </c>
      <c r="N108" s="24">
        <f t="shared" si="39"/>
        <v>8</v>
      </c>
      <c r="O108" s="12"/>
      <c r="P108" s="12"/>
      <c r="Q108" s="12"/>
      <c r="R108" s="12"/>
      <c r="S108" s="20">
        <f t="shared" si="37"/>
        <v>0</v>
      </c>
      <c r="T108" s="20">
        <f t="shared" si="38"/>
        <v>1</v>
      </c>
      <c r="U108" s="13"/>
      <c r="V108" s="13"/>
      <c r="W108" s="13"/>
      <c r="X108" s="13"/>
      <c r="Y108" s="47"/>
      <c r="Z108" s="47"/>
      <c r="AA108" s="47"/>
      <c r="AB108" s="47"/>
      <c r="AC108" s="47"/>
      <c r="AD108" s="47"/>
    </row>
    <row r="109" spans="1:30" ht="25.5">
      <c r="A109" s="31"/>
      <c r="B109" s="30"/>
      <c r="C109" s="4" t="s">
        <v>107</v>
      </c>
      <c r="L109" s="14">
        <f t="shared" si="36"/>
        <v>8</v>
      </c>
      <c r="M109" s="17">
        <f>COUNTIF($D109:$K109, "41")</f>
        <v>0</v>
      </c>
      <c r="N109" s="17">
        <f t="shared" si="39"/>
        <v>8</v>
      </c>
      <c r="O109" s="11"/>
      <c r="P109" s="11"/>
      <c r="Q109" s="11"/>
      <c r="R109" s="11"/>
      <c r="S109" s="22">
        <f t="shared" si="37"/>
        <v>0</v>
      </c>
      <c r="T109" s="22">
        <f t="shared" si="38"/>
        <v>1</v>
      </c>
      <c r="U109" s="10"/>
      <c r="V109" s="10"/>
      <c r="W109" s="10"/>
      <c r="X109" s="10"/>
      <c r="Y109" s="47"/>
      <c r="Z109" s="47"/>
      <c r="AA109" s="47"/>
      <c r="AB109" s="47"/>
      <c r="AC109" s="47"/>
      <c r="AD109" s="47"/>
    </row>
    <row r="110" spans="1:30" ht="51">
      <c r="A110" s="31"/>
      <c r="B110" s="30"/>
      <c r="C110" s="4" t="s">
        <v>108</v>
      </c>
      <c r="L110" s="14">
        <f t="shared" si="36"/>
        <v>8</v>
      </c>
      <c r="M110" s="24">
        <f>COUNTIF($D110:$K110, "42")</f>
        <v>0</v>
      </c>
      <c r="N110" s="24">
        <f t="shared" si="39"/>
        <v>8</v>
      </c>
      <c r="O110" s="12"/>
      <c r="P110" s="12"/>
      <c r="Q110" s="12"/>
      <c r="R110" s="12"/>
      <c r="S110" s="20">
        <f t="shared" si="37"/>
        <v>0</v>
      </c>
      <c r="T110" s="20">
        <f t="shared" si="38"/>
        <v>1</v>
      </c>
      <c r="U110" s="13"/>
      <c r="V110" s="13"/>
      <c r="W110" s="13"/>
      <c r="X110" s="13"/>
      <c r="Y110" s="47"/>
      <c r="Z110" s="47"/>
      <c r="AA110" s="47"/>
      <c r="AB110" s="47"/>
      <c r="AC110" s="47"/>
      <c r="AD110" s="47"/>
    </row>
    <row r="111" spans="1:30" ht="25.5">
      <c r="A111" s="31"/>
      <c r="B111" s="30"/>
      <c r="C111" s="4" t="s">
        <v>109</v>
      </c>
      <c r="L111" s="14">
        <f t="shared" si="36"/>
        <v>8</v>
      </c>
      <c r="M111" s="17">
        <f>COUNTIF($D111:$K111, "43")</f>
        <v>0</v>
      </c>
      <c r="N111" s="17">
        <f t="shared" si="39"/>
        <v>8</v>
      </c>
      <c r="O111" s="11"/>
      <c r="P111" s="11"/>
      <c r="Q111" s="11"/>
      <c r="R111" s="11"/>
      <c r="S111" s="22">
        <f t="shared" si="37"/>
        <v>0</v>
      </c>
      <c r="T111" s="22">
        <f t="shared" si="38"/>
        <v>1</v>
      </c>
      <c r="U111" s="10"/>
      <c r="V111" s="10"/>
      <c r="W111" s="10"/>
      <c r="X111" s="10"/>
      <c r="Y111" s="47"/>
      <c r="Z111" s="47"/>
      <c r="AA111" s="47"/>
      <c r="AB111" s="47"/>
      <c r="AC111" s="47"/>
      <c r="AD111" s="47"/>
    </row>
    <row r="112" spans="1:30" ht="38.25">
      <c r="A112" s="31"/>
      <c r="B112" s="30"/>
      <c r="C112" s="4" t="s">
        <v>110</v>
      </c>
      <c r="L112" s="14">
        <f t="shared" si="36"/>
        <v>8</v>
      </c>
      <c r="M112" s="24">
        <f>COUNTIF($D112:$K112, "44")</f>
        <v>0</v>
      </c>
      <c r="N112" s="24">
        <f t="shared" si="39"/>
        <v>8</v>
      </c>
      <c r="O112" s="12"/>
      <c r="P112" s="12"/>
      <c r="Q112" s="12"/>
      <c r="R112" s="12"/>
      <c r="S112" s="20">
        <f t="shared" si="37"/>
        <v>0</v>
      </c>
      <c r="T112" s="20">
        <f t="shared" si="38"/>
        <v>1</v>
      </c>
      <c r="U112" s="13"/>
      <c r="V112" s="13"/>
      <c r="W112" s="13"/>
      <c r="X112" s="13"/>
      <c r="Y112" s="47"/>
      <c r="Z112" s="47"/>
      <c r="AA112" s="47"/>
      <c r="AB112" s="47"/>
      <c r="AC112" s="47"/>
      <c r="AD112" s="47"/>
    </row>
    <row r="113" spans="1:30" ht="25.5">
      <c r="A113" s="31"/>
      <c r="B113" s="30"/>
      <c r="C113" s="4" t="s">
        <v>111</v>
      </c>
      <c r="L113" s="14">
        <f t="shared" si="36"/>
        <v>8</v>
      </c>
      <c r="M113" s="17">
        <f>COUNTIF($D113:$K113, "45")</f>
        <v>0</v>
      </c>
      <c r="N113" s="17">
        <f t="shared" si="39"/>
        <v>8</v>
      </c>
      <c r="O113" s="11"/>
      <c r="P113" s="11"/>
      <c r="Q113" s="11"/>
      <c r="R113" s="11"/>
      <c r="S113" s="22">
        <f t="shared" si="37"/>
        <v>0</v>
      </c>
      <c r="T113" s="22">
        <f t="shared" si="38"/>
        <v>1</v>
      </c>
      <c r="U113" s="10"/>
      <c r="V113" s="10"/>
      <c r="W113" s="10"/>
      <c r="X113" s="10"/>
      <c r="Y113" s="47"/>
      <c r="Z113" s="47"/>
      <c r="AA113" s="47"/>
      <c r="AB113" s="47"/>
      <c r="AC113" s="47"/>
      <c r="AD113" s="47"/>
    </row>
    <row r="114" spans="1:30" ht="25.5">
      <c r="A114" s="31"/>
      <c r="B114" s="30"/>
      <c r="C114" s="4" t="s">
        <v>112</v>
      </c>
      <c r="L114" s="14">
        <f t="shared" si="36"/>
        <v>8</v>
      </c>
      <c r="M114" s="24">
        <f>COUNTIF($D114:$K114, "46")</f>
        <v>0</v>
      </c>
      <c r="N114" s="24">
        <f t="shared" si="39"/>
        <v>8</v>
      </c>
      <c r="O114" s="12"/>
      <c r="P114" s="12"/>
      <c r="Q114" s="12"/>
      <c r="R114" s="12"/>
      <c r="S114" s="20">
        <f t="shared" si="37"/>
        <v>0</v>
      </c>
      <c r="T114" s="20">
        <f t="shared" si="38"/>
        <v>1</v>
      </c>
      <c r="U114" s="13"/>
      <c r="V114" s="13"/>
      <c r="W114" s="13"/>
      <c r="X114" s="13"/>
      <c r="Y114" s="47"/>
      <c r="Z114" s="47"/>
      <c r="AA114" s="47"/>
      <c r="AB114" s="47"/>
      <c r="AC114" s="47"/>
      <c r="AD114" s="47"/>
    </row>
    <row r="115" spans="1:30" ht="25.5">
      <c r="A115" s="31"/>
      <c r="B115" s="30"/>
      <c r="C115" s="4" t="s">
        <v>113</v>
      </c>
      <c r="L115" s="14">
        <f t="shared" si="36"/>
        <v>8</v>
      </c>
      <c r="M115" s="17">
        <f>COUNTIF($D115:$K115, "47")</f>
        <v>0</v>
      </c>
      <c r="N115" s="17">
        <f t="shared" si="39"/>
        <v>8</v>
      </c>
      <c r="O115" s="11"/>
      <c r="P115" s="11"/>
      <c r="Q115" s="11"/>
      <c r="R115" s="11"/>
      <c r="S115" s="22">
        <f t="shared" si="37"/>
        <v>0</v>
      </c>
      <c r="T115" s="22">
        <f t="shared" si="38"/>
        <v>1</v>
      </c>
      <c r="U115" s="10"/>
      <c r="V115" s="10"/>
      <c r="W115" s="10"/>
      <c r="X115" s="10"/>
      <c r="Y115" s="47"/>
      <c r="Z115" s="47"/>
      <c r="AA115" s="47"/>
      <c r="AB115" s="47"/>
      <c r="AC115" s="47"/>
      <c r="AD115" s="47"/>
    </row>
    <row r="116" spans="1:30" ht="25.5">
      <c r="A116" s="31"/>
      <c r="B116" s="30"/>
      <c r="C116" s="4" t="s">
        <v>114</v>
      </c>
      <c r="L116" s="14">
        <f t="shared" si="36"/>
        <v>8</v>
      </c>
      <c r="M116" s="24">
        <f>COUNTIF($D116:$K116, "48")</f>
        <v>0</v>
      </c>
      <c r="N116" s="24">
        <f t="shared" si="39"/>
        <v>8</v>
      </c>
      <c r="O116" s="12"/>
      <c r="P116" s="12"/>
      <c r="Q116" s="12"/>
      <c r="R116" s="12"/>
      <c r="S116" s="20">
        <f t="shared" si="37"/>
        <v>0</v>
      </c>
      <c r="T116" s="20">
        <f t="shared" si="38"/>
        <v>1</v>
      </c>
      <c r="U116" s="13"/>
      <c r="V116" s="13"/>
      <c r="W116" s="13"/>
      <c r="X116" s="13"/>
      <c r="Y116" s="47"/>
      <c r="Z116" s="47"/>
      <c r="AA116" s="47"/>
      <c r="AB116" s="47"/>
      <c r="AC116" s="47"/>
      <c r="AD116" s="47"/>
    </row>
    <row r="117" spans="1:30" ht="38.25">
      <c r="A117" s="31"/>
      <c r="B117" s="30"/>
      <c r="C117" s="4" t="s">
        <v>115</v>
      </c>
      <c r="L117" s="14">
        <f t="shared" si="36"/>
        <v>8</v>
      </c>
      <c r="M117" s="17">
        <f>COUNTIF($D117:$K117, "49")</f>
        <v>0</v>
      </c>
      <c r="N117" s="17">
        <f t="shared" si="39"/>
        <v>8</v>
      </c>
      <c r="O117" s="11"/>
      <c r="P117" s="11"/>
      <c r="Q117" s="11"/>
      <c r="R117" s="11"/>
      <c r="S117" s="22">
        <f t="shared" si="37"/>
        <v>0</v>
      </c>
      <c r="T117" s="22">
        <f t="shared" si="38"/>
        <v>1</v>
      </c>
      <c r="U117" s="10"/>
      <c r="V117" s="10"/>
      <c r="W117" s="10"/>
      <c r="X117" s="10"/>
      <c r="Y117" s="47"/>
      <c r="Z117" s="47"/>
      <c r="AA117" s="47"/>
      <c r="AB117" s="47"/>
      <c r="AC117" s="47"/>
      <c r="AD117" s="47"/>
    </row>
    <row r="118" spans="1:30" ht="38.25">
      <c r="A118" s="31"/>
      <c r="B118" s="30"/>
      <c r="C118" s="4" t="s">
        <v>116</v>
      </c>
      <c r="L118" s="14">
        <f t="shared" si="36"/>
        <v>8</v>
      </c>
      <c r="M118" s="24">
        <f>COUNTIF($D118:$K118, "50")</f>
        <v>0</v>
      </c>
      <c r="N118" s="24">
        <f t="shared" si="39"/>
        <v>8</v>
      </c>
      <c r="O118" s="12"/>
      <c r="P118" s="12"/>
      <c r="Q118" s="12"/>
      <c r="R118" s="12"/>
      <c r="S118" s="20">
        <f t="shared" si="37"/>
        <v>0</v>
      </c>
      <c r="T118" s="20">
        <f t="shared" si="38"/>
        <v>1</v>
      </c>
      <c r="U118" s="13"/>
      <c r="V118" s="13"/>
      <c r="W118" s="13"/>
      <c r="X118" s="13"/>
      <c r="Y118" s="47"/>
      <c r="Z118" s="47"/>
      <c r="AA118" s="47"/>
      <c r="AB118" s="47"/>
      <c r="AC118" s="47"/>
      <c r="AD118" s="47"/>
    </row>
    <row r="119" spans="1:30" ht="51">
      <c r="A119" s="31"/>
      <c r="B119" s="30"/>
      <c r="C119" s="4" t="s">
        <v>117</v>
      </c>
      <c r="G119" s="1">
        <v>51</v>
      </c>
      <c r="L119" s="14">
        <f t="shared" si="36"/>
        <v>8</v>
      </c>
      <c r="M119" s="17">
        <f>COUNTIF($D119:$K119, "51")</f>
        <v>1</v>
      </c>
      <c r="N119" s="17">
        <f t="shared" si="39"/>
        <v>7</v>
      </c>
      <c r="O119" s="11"/>
      <c r="P119" s="11"/>
      <c r="Q119" s="11"/>
      <c r="R119" s="11"/>
      <c r="S119" s="22">
        <f t="shared" si="37"/>
        <v>0.125</v>
      </c>
      <c r="T119" s="22">
        <f t="shared" si="38"/>
        <v>0.875</v>
      </c>
      <c r="U119" s="10"/>
      <c r="V119" s="10"/>
      <c r="W119" s="10"/>
      <c r="X119" s="10"/>
      <c r="Y119" s="47"/>
      <c r="Z119" s="47"/>
      <c r="AA119" s="47"/>
      <c r="AB119" s="47"/>
      <c r="AC119" s="47"/>
      <c r="AD119" s="47"/>
    </row>
    <row r="120" spans="1:30" ht="25.5">
      <c r="A120" s="31"/>
      <c r="B120" s="30"/>
      <c r="C120" s="4" t="s">
        <v>118</v>
      </c>
      <c r="L120" s="14">
        <f t="shared" si="36"/>
        <v>8</v>
      </c>
      <c r="M120" s="24">
        <f>COUNTIF($D120:$K120, "52")</f>
        <v>0</v>
      </c>
      <c r="N120" s="24">
        <f t="shared" si="39"/>
        <v>8</v>
      </c>
      <c r="O120" s="12"/>
      <c r="P120" s="12"/>
      <c r="Q120" s="12"/>
      <c r="R120" s="12"/>
      <c r="S120" s="20">
        <f t="shared" si="37"/>
        <v>0</v>
      </c>
      <c r="T120" s="20">
        <f t="shared" si="38"/>
        <v>1</v>
      </c>
      <c r="U120" s="13"/>
      <c r="V120" s="13"/>
      <c r="W120" s="13"/>
      <c r="X120" s="13"/>
      <c r="Y120" s="47"/>
      <c r="Z120" s="47"/>
      <c r="AA120" s="47"/>
      <c r="AB120" s="47"/>
      <c r="AC120" s="47"/>
      <c r="AD120" s="47"/>
    </row>
    <row r="121" spans="1:30" ht="38.25">
      <c r="A121" s="31"/>
      <c r="B121" s="30"/>
      <c r="C121" s="4" t="s">
        <v>119</v>
      </c>
      <c r="L121" s="14">
        <f t="shared" si="36"/>
        <v>8</v>
      </c>
      <c r="M121" s="17">
        <f>COUNTIF($D121:$K121, "53")</f>
        <v>0</v>
      </c>
      <c r="N121" s="17">
        <f t="shared" si="39"/>
        <v>8</v>
      </c>
      <c r="O121" s="11"/>
      <c r="P121" s="11"/>
      <c r="Q121" s="11"/>
      <c r="R121" s="11"/>
      <c r="S121" s="22">
        <f t="shared" si="37"/>
        <v>0</v>
      </c>
      <c r="T121" s="22">
        <f t="shared" si="38"/>
        <v>1</v>
      </c>
      <c r="U121" s="10"/>
      <c r="V121" s="10"/>
      <c r="W121" s="10"/>
      <c r="X121" s="10"/>
      <c r="Y121" s="47"/>
      <c r="Z121" s="47"/>
      <c r="AA121" s="47"/>
      <c r="AB121" s="47"/>
      <c r="AC121" s="47"/>
      <c r="AD121" s="47"/>
    </row>
    <row r="122" spans="1:30" ht="38.25">
      <c r="A122" s="31"/>
      <c r="B122" s="30"/>
      <c r="C122" s="4" t="s">
        <v>120</v>
      </c>
      <c r="L122" s="14">
        <f t="shared" si="36"/>
        <v>8</v>
      </c>
      <c r="M122" s="24">
        <f>COUNTIF($D122:$K122, "54")</f>
        <v>0</v>
      </c>
      <c r="N122" s="24">
        <f t="shared" si="39"/>
        <v>8</v>
      </c>
      <c r="O122" s="12"/>
      <c r="P122" s="12"/>
      <c r="Q122" s="12"/>
      <c r="R122" s="12"/>
      <c r="S122" s="20">
        <f t="shared" si="37"/>
        <v>0</v>
      </c>
      <c r="T122" s="20">
        <f t="shared" si="38"/>
        <v>1</v>
      </c>
      <c r="U122" s="13"/>
      <c r="V122" s="13"/>
      <c r="W122" s="13"/>
      <c r="X122" s="13"/>
      <c r="Y122" s="47"/>
      <c r="Z122" s="47"/>
      <c r="AA122" s="47"/>
      <c r="AB122" s="47"/>
      <c r="AC122" s="47"/>
      <c r="AD122" s="47"/>
    </row>
    <row r="123" spans="1:30" ht="38.25">
      <c r="A123" s="31"/>
      <c r="B123" s="30"/>
      <c r="C123" s="4" t="s">
        <v>121</v>
      </c>
      <c r="L123" s="14">
        <f t="shared" si="36"/>
        <v>8</v>
      </c>
      <c r="M123" s="17">
        <f>COUNTIF($D123:$K123, "55")</f>
        <v>0</v>
      </c>
      <c r="N123" s="17">
        <f t="shared" si="39"/>
        <v>8</v>
      </c>
      <c r="O123" s="11"/>
      <c r="P123" s="11"/>
      <c r="Q123" s="11"/>
      <c r="R123" s="11"/>
      <c r="S123" s="22">
        <f t="shared" si="37"/>
        <v>0</v>
      </c>
      <c r="T123" s="22">
        <f t="shared" si="38"/>
        <v>1</v>
      </c>
      <c r="U123" s="10"/>
      <c r="V123" s="10"/>
      <c r="W123" s="10"/>
      <c r="X123" s="10"/>
      <c r="Y123" s="47"/>
      <c r="Z123" s="47"/>
      <c r="AA123" s="47"/>
      <c r="AB123" s="47"/>
      <c r="AC123" s="47"/>
      <c r="AD123" s="47"/>
    </row>
    <row r="124" spans="1:30" ht="38.25">
      <c r="A124" s="31">
        <v>17</v>
      </c>
      <c r="B124" s="30" t="s">
        <v>122</v>
      </c>
      <c r="C124" s="4" t="s">
        <v>123</v>
      </c>
      <c r="L124" s="14">
        <f t="shared" si="36"/>
        <v>8</v>
      </c>
      <c r="M124" s="24">
        <f>COUNTIF($D124:$K124, "1")</f>
        <v>0</v>
      </c>
      <c r="N124" s="24">
        <f t="shared" si="39"/>
        <v>8</v>
      </c>
      <c r="O124" s="12"/>
      <c r="P124" s="12"/>
      <c r="Q124" s="12"/>
      <c r="R124" s="12"/>
      <c r="S124" s="20">
        <f t="shared" si="37"/>
        <v>0</v>
      </c>
      <c r="T124" s="20">
        <f t="shared" si="38"/>
        <v>1</v>
      </c>
      <c r="U124" s="13"/>
      <c r="V124" s="13"/>
      <c r="W124" s="13"/>
      <c r="X124" s="13"/>
      <c r="Y124" s="44"/>
      <c r="Z124" s="44"/>
      <c r="AA124" s="44">
        <f>MODE($D$124:$K$159)</f>
        <v>4</v>
      </c>
      <c r="AB124" s="44">
        <f>MAX($D$124:$K$159)</f>
        <v>35</v>
      </c>
      <c r="AC124" s="44">
        <f>MIN($D$124:$K$159)</f>
        <v>2</v>
      </c>
      <c r="AD124" s="44">
        <f>_xlfn.STDEV.S($D$124:$K$159)</f>
        <v>13.140268896284683</v>
      </c>
    </row>
    <row r="125" spans="1:30" ht="63.75">
      <c r="A125" s="31"/>
      <c r="B125" s="30"/>
      <c r="C125" s="4" t="s">
        <v>124</v>
      </c>
      <c r="F125" s="1">
        <v>2</v>
      </c>
      <c r="L125" s="14">
        <f t="shared" si="36"/>
        <v>8</v>
      </c>
      <c r="M125" s="17">
        <f>COUNTIF($D125:$K125, "2")</f>
        <v>1</v>
      </c>
      <c r="N125" s="17">
        <f t="shared" si="39"/>
        <v>7</v>
      </c>
      <c r="O125" s="11"/>
      <c r="P125" s="11"/>
      <c r="Q125" s="11"/>
      <c r="R125" s="11"/>
      <c r="S125" s="22">
        <f t="shared" si="37"/>
        <v>0.125</v>
      </c>
      <c r="T125" s="22">
        <f t="shared" si="38"/>
        <v>0.875</v>
      </c>
      <c r="U125" s="10"/>
      <c r="V125" s="10"/>
      <c r="W125" s="10"/>
      <c r="X125" s="10"/>
      <c r="Y125" s="44"/>
      <c r="Z125" s="44"/>
      <c r="AA125" s="44"/>
      <c r="AB125" s="44"/>
      <c r="AC125" s="44"/>
      <c r="AD125" s="44"/>
    </row>
    <row r="126" spans="1:30" ht="25.5">
      <c r="A126" s="31"/>
      <c r="B126" s="30"/>
      <c r="C126" s="4" t="s">
        <v>125</v>
      </c>
      <c r="L126" s="14">
        <f t="shared" si="36"/>
        <v>8</v>
      </c>
      <c r="M126" s="24">
        <f>COUNTIF($D126:$K126, "3")</f>
        <v>0</v>
      </c>
      <c r="N126" s="24">
        <f t="shared" si="39"/>
        <v>8</v>
      </c>
      <c r="O126" s="12"/>
      <c r="P126" s="12"/>
      <c r="Q126" s="12"/>
      <c r="R126" s="12"/>
      <c r="S126" s="20">
        <f t="shared" si="37"/>
        <v>0</v>
      </c>
      <c r="T126" s="20">
        <f t="shared" si="38"/>
        <v>1</v>
      </c>
      <c r="U126" s="13"/>
      <c r="V126" s="13"/>
      <c r="W126" s="13"/>
      <c r="X126" s="13"/>
      <c r="Y126" s="44"/>
      <c r="Z126" s="44"/>
      <c r="AA126" s="44"/>
      <c r="AB126" s="44"/>
      <c r="AC126" s="44"/>
      <c r="AD126" s="44"/>
    </row>
    <row r="127" spans="1:30" ht="89.25">
      <c r="A127" s="31"/>
      <c r="B127" s="30"/>
      <c r="C127" s="4" t="s">
        <v>126</v>
      </c>
      <c r="D127" s="1">
        <v>4</v>
      </c>
      <c r="G127" s="1">
        <v>4</v>
      </c>
      <c r="H127" s="1">
        <v>4</v>
      </c>
      <c r="I127" s="1">
        <v>4</v>
      </c>
      <c r="J127" s="1">
        <v>4</v>
      </c>
      <c r="K127" s="1">
        <v>4</v>
      </c>
      <c r="L127" s="14">
        <f t="shared" si="36"/>
        <v>8</v>
      </c>
      <c r="M127" s="17">
        <f>COUNTIF($D127:$K127, "4")</f>
        <v>6</v>
      </c>
      <c r="N127" s="17">
        <f t="shared" si="39"/>
        <v>2</v>
      </c>
      <c r="O127" s="11"/>
      <c r="P127" s="11"/>
      <c r="Q127" s="11"/>
      <c r="R127" s="11"/>
      <c r="S127" s="22">
        <f t="shared" si="37"/>
        <v>0.75</v>
      </c>
      <c r="T127" s="22">
        <f t="shared" si="38"/>
        <v>0.25</v>
      </c>
      <c r="U127" s="10"/>
      <c r="V127" s="10"/>
      <c r="W127" s="10"/>
      <c r="X127" s="10"/>
      <c r="Y127" s="44"/>
      <c r="Z127" s="44"/>
      <c r="AA127" s="44"/>
      <c r="AB127" s="44"/>
      <c r="AC127" s="44"/>
      <c r="AD127" s="44"/>
    </row>
    <row r="128" spans="1:30" ht="25.5">
      <c r="A128" s="31"/>
      <c r="B128" s="30"/>
      <c r="C128" s="4" t="s">
        <v>127</v>
      </c>
      <c r="E128" s="1">
        <v>5</v>
      </c>
      <c r="L128" s="14">
        <f t="shared" si="36"/>
        <v>8</v>
      </c>
      <c r="M128" s="24">
        <f>COUNTIF($D128:$K128, "5")</f>
        <v>1</v>
      </c>
      <c r="N128" s="24">
        <f t="shared" ref="N128:N159" si="40">COUNTBLANK($D128:$K128)</f>
        <v>7</v>
      </c>
      <c r="O128" s="12"/>
      <c r="P128" s="12"/>
      <c r="Q128" s="12"/>
      <c r="R128" s="12"/>
      <c r="S128" s="20">
        <f t="shared" si="37"/>
        <v>0.125</v>
      </c>
      <c r="T128" s="20">
        <f t="shared" si="38"/>
        <v>0.875</v>
      </c>
      <c r="U128" s="13"/>
      <c r="V128" s="13"/>
      <c r="W128" s="13"/>
      <c r="X128" s="13"/>
      <c r="Y128" s="44"/>
      <c r="Z128" s="44"/>
      <c r="AA128" s="44"/>
      <c r="AB128" s="44"/>
      <c r="AC128" s="44"/>
      <c r="AD128" s="44"/>
    </row>
    <row r="129" spans="1:30" ht="38.25">
      <c r="A129" s="31"/>
      <c r="B129" s="30"/>
      <c r="C129" s="4" t="s">
        <v>128</v>
      </c>
      <c r="L129" s="14">
        <f t="shared" si="36"/>
        <v>8</v>
      </c>
      <c r="M129" s="17">
        <f>COUNTIF($D129:$K129, "6")</f>
        <v>0</v>
      </c>
      <c r="N129" s="17">
        <f t="shared" si="40"/>
        <v>8</v>
      </c>
      <c r="O129" s="11"/>
      <c r="P129" s="11"/>
      <c r="Q129" s="11"/>
      <c r="R129" s="11"/>
      <c r="S129" s="22">
        <f t="shared" si="37"/>
        <v>0</v>
      </c>
      <c r="T129" s="22">
        <f t="shared" si="38"/>
        <v>1</v>
      </c>
      <c r="U129" s="10"/>
      <c r="V129" s="10"/>
      <c r="W129" s="10"/>
      <c r="X129" s="10"/>
      <c r="Y129" s="44"/>
      <c r="Z129" s="44"/>
      <c r="AA129" s="44"/>
      <c r="AB129" s="44"/>
      <c r="AC129" s="44"/>
      <c r="AD129" s="44"/>
    </row>
    <row r="130" spans="1:30" ht="25.5">
      <c r="A130" s="31"/>
      <c r="B130" s="30"/>
      <c r="C130" s="4" t="s">
        <v>129</v>
      </c>
      <c r="L130" s="14">
        <f t="shared" si="36"/>
        <v>8</v>
      </c>
      <c r="M130" s="24">
        <f>COUNTIF($D130:$K130, "7")</f>
        <v>0</v>
      </c>
      <c r="N130" s="24">
        <f t="shared" si="40"/>
        <v>8</v>
      </c>
      <c r="O130" s="12"/>
      <c r="P130" s="12"/>
      <c r="Q130" s="12"/>
      <c r="R130" s="12"/>
      <c r="S130" s="20">
        <f t="shared" si="37"/>
        <v>0</v>
      </c>
      <c r="T130" s="20">
        <f t="shared" si="38"/>
        <v>1</v>
      </c>
      <c r="U130" s="13"/>
      <c r="V130" s="13"/>
      <c r="W130" s="13"/>
      <c r="X130" s="13"/>
      <c r="Y130" s="44"/>
      <c r="Z130" s="44"/>
      <c r="AA130" s="44"/>
      <c r="AB130" s="44"/>
      <c r="AC130" s="44"/>
      <c r="AD130" s="44"/>
    </row>
    <row r="131" spans="1:30" ht="51">
      <c r="A131" s="31"/>
      <c r="B131" s="30"/>
      <c r="C131" s="4" t="s">
        <v>130</v>
      </c>
      <c r="L131" s="14">
        <f t="shared" si="36"/>
        <v>8</v>
      </c>
      <c r="M131" s="17">
        <f>COUNTIF($D131:$K131, "8")</f>
        <v>0</v>
      </c>
      <c r="N131" s="17">
        <f t="shared" si="40"/>
        <v>8</v>
      </c>
      <c r="O131" s="11"/>
      <c r="P131" s="11"/>
      <c r="Q131" s="11"/>
      <c r="R131" s="11"/>
      <c r="S131" s="22">
        <f t="shared" si="37"/>
        <v>0</v>
      </c>
      <c r="T131" s="22">
        <f t="shared" si="38"/>
        <v>1</v>
      </c>
      <c r="U131" s="10"/>
      <c r="V131" s="10"/>
      <c r="W131" s="10"/>
      <c r="X131" s="10"/>
      <c r="Y131" s="44"/>
      <c r="Z131" s="44"/>
      <c r="AA131" s="44"/>
      <c r="AB131" s="44"/>
      <c r="AC131" s="44"/>
      <c r="AD131" s="44"/>
    </row>
    <row r="132" spans="1:30" ht="38.25">
      <c r="A132" s="31"/>
      <c r="B132" s="30"/>
      <c r="C132" s="4" t="s">
        <v>131</v>
      </c>
      <c r="L132" s="14">
        <f t="shared" si="36"/>
        <v>8</v>
      </c>
      <c r="M132" s="24">
        <f>COUNTIF($D132:$K132, "9")</f>
        <v>0</v>
      </c>
      <c r="N132" s="24">
        <f t="shared" si="40"/>
        <v>8</v>
      </c>
      <c r="O132" s="12"/>
      <c r="P132" s="12"/>
      <c r="Q132" s="12"/>
      <c r="R132" s="12"/>
      <c r="S132" s="20">
        <f t="shared" si="37"/>
        <v>0</v>
      </c>
      <c r="T132" s="20">
        <f t="shared" si="38"/>
        <v>1</v>
      </c>
      <c r="U132" s="13"/>
      <c r="V132" s="13"/>
      <c r="W132" s="13"/>
      <c r="X132" s="13"/>
      <c r="Y132" s="44"/>
      <c r="Z132" s="44"/>
      <c r="AA132" s="44"/>
      <c r="AB132" s="44"/>
      <c r="AC132" s="44"/>
      <c r="AD132" s="44"/>
    </row>
    <row r="133" spans="1:30" ht="63.75">
      <c r="A133" s="31"/>
      <c r="B133" s="30"/>
      <c r="C133" s="4" t="s">
        <v>132</v>
      </c>
      <c r="E133" s="1">
        <v>10</v>
      </c>
      <c r="H133" s="1">
        <v>10</v>
      </c>
      <c r="I133" s="1">
        <v>10</v>
      </c>
      <c r="L133" s="14">
        <f t="shared" si="36"/>
        <v>8</v>
      </c>
      <c r="M133" s="17">
        <f>COUNTIF($D133:$K133, "10")</f>
        <v>3</v>
      </c>
      <c r="N133" s="17">
        <f t="shared" si="40"/>
        <v>5</v>
      </c>
      <c r="O133" s="11"/>
      <c r="P133" s="11"/>
      <c r="Q133" s="11"/>
      <c r="R133" s="11"/>
      <c r="S133" s="22">
        <f t="shared" si="37"/>
        <v>0.375</v>
      </c>
      <c r="T133" s="22">
        <f t="shared" si="38"/>
        <v>0.625</v>
      </c>
      <c r="U133" s="10"/>
      <c r="V133" s="10"/>
      <c r="W133" s="10"/>
      <c r="X133" s="10"/>
      <c r="Y133" s="44"/>
      <c r="Z133" s="44"/>
      <c r="AA133" s="44"/>
      <c r="AB133" s="44"/>
      <c r="AC133" s="44"/>
      <c r="AD133" s="44"/>
    </row>
    <row r="134" spans="1:30" ht="25.5">
      <c r="A134" s="31"/>
      <c r="B134" s="30"/>
      <c r="C134" s="4" t="s">
        <v>133</v>
      </c>
      <c r="L134" s="14">
        <f t="shared" si="36"/>
        <v>8</v>
      </c>
      <c r="M134" s="24">
        <f>COUNTIF($D134:$K134, "11")</f>
        <v>0</v>
      </c>
      <c r="N134" s="24">
        <f t="shared" si="40"/>
        <v>8</v>
      </c>
      <c r="O134" s="12"/>
      <c r="P134" s="12"/>
      <c r="Q134" s="12"/>
      <c r="R134" s="12"/>
      <c r="S134" s="20">
        <f t="shared" si="37"/>
        <v>0</v>
      </c>
      <c r="T134" s="20">
        <f t="shared" si="38"/>
        <v>1</v>
      </c>
      <c r="U134" s="13"/>
      <c r="V134" s="13"/>
      <c r="W134" s="13"/>
      <c r="X134" s="13"/>
      <c r="Y134" s="44"/>
      <c r="Z134" s="44"/>
      <c r="AA134" s="44"/>
      <c r="AB134" s="44"/>
      <c r="AC134" s="44"/>
      <c r="AD134" s="44"/>
    </row>
    <row r="135" spans="1:30" ht="25.5">
      <c r="A135" s="31"/>
      <c r="B135" s="30"/>
      <c r="C135" s="4" t="s">
        <v>134</v>
      </c>
      <c r="E135" s="1">
        <v>12</v>
      </c>
      <c r="F135" s="1">
        <v>12</v>
      </c>
      <c r="L135" s="14">
        <f t="shared" si="36"/>
        <v>8</v>
      </c>
      <c r="M135" s="17">
        <f>COUNTIF($D135:$K135, "12")</f>
        <v>2</v>
      </c>
      <c r="N135" s="17">
        <f t="shared" si="40"/>
        <v>6</v>
      </c>
      <c r="O135" s="11"/>
      <c r="P135" s="11"/>
      <c r="Q135" s="11"/>
      <c r="R135" s="11"/>
      <c r="S135" s="22">
        <f t="shared" si="37"/>
        <v>0.25</v>
      </c>
      <c r="T135" s="22">
        <f t="shared" si="38"/>
        <v>0.75</v>
      </c>
      <c r="U135" s="10"/>
      <c r="V135" s="10"/>
      <c r="W135" s="10"/>
      <c r="X135" s="10"/>
      <c r="Y135" s="44"/>
      <c r="Z135" s="44"/>
      <c r="AA135" s="44"/>
      <c r="AB135" s="44"/>
      <c r="AC135" s="44"/>
      <c r="AD135" s="44"/>
    </row>
    <row r="136" spans="1:30" ht="25.5">
      <c r="A136" s="31"/>
      <c r="B136" s="30"/>
      <c r="C136" s="4" t="s">
        <v>135</v>
      </c>
      <c r="L136" s="14">
        <f t="shared" si="36"/>
        <v>8</v>
      </c>
      <c r="M136" s="24">
        <f>COUNTIF($D136:$K136, "13")</f>
        <v>0</v>
      </c>
      <c r="N136" s="24">
        <f t="shared" si="40"/>
        <v>8</v>
      </c>
      <c r="O136" s="12"/>
      <c r="P136" s="12"/>
      <c r="Q136" s="12"/>
      <c r="R136" s="12"/>
      <c r="S136" s="20">
        <f t="shared" si="37"/>
        <v>0</v>
      </c>
      <c r="T136" s="20">
        <f t="shared" si="38"/>
        <v>1</v>
      </c>
      <c r="U136" s="13"/>
      <c r="V136" s="13"/>
      <c r="W136" s="13"/>
      <c r="X136" s="13"/>
      <c r="Y136" s="44"/>
      <c r="Z136" s="44"/>
      <c r="AA136" s="44"/>
      <c r="AB136" s="44"/>
      <c r="AC136" s="44"/>
      <c r="AD136" s="44"/>
    </row>
    <row r="137" spans="1:30">
      <c r="A137" s="31"/>
      <c r="B137" s="30"/>
      <c r="C137" s="4" t="s">
        <v>136</v>
      </c>
      <c r="L137" s="14">
        <f t="shared" si="36"/>
        <v>8</v>
      </c>
      <c r="M137" s="17">
        <f>COUNTIF($D137:$K137, "14")</f>
        <v>0</v>
      </c>
      <c r="N137" s="17">
        <f t="shared" si="40"/>
        <v>8</v>
      </c>
      <c r="O137" s="11"/>
      <c r="P137" s="11"/>
      <c r="Q137" s="11"/>
      <c r="R137" s="11"/>
      <c r="S137" s="22">
        <f t="shared" si="37"/>
        <v>0</v>
      </c>
      <c r="T137" s="22">
        <f t="shared" si="38"/>
        <v>1</v>
      </c>
      <c r="U137" s="10"/>
      <c r="V137" s="10"/>
      <c r="W137" s="10"/>
      <c r="X137" s="10"/>
      <c r="Y137" s="44"/>
      <c r="Z137" s="44"/>
      <c r="AA137" s="44"/>
      <c r="AB137" s="44"/>
      <c r="AC137" s="44"/>
      <c r="AD137" s="44"/>
    </row>
    <row r="138" spans="1:30" ht="51">
      <c r="A138" s="31"/>
      <c r="B138" s="30"/>
      <c r="C138" s="4" t="s">
        <v>137</v>
      </c>
      <c r="L138" s="14">
        <f t="shared" si="36"/>
        <v>8</v>
      </c>
      <c r="M138" s="24">
        <f>COUNTIF($D138:$K138, "15")</f>
        <v>0</v>
      </c>
      <c r="N138" s="24">
        <f t="shared" si="40"/>
        <v>8</v>
      </c>
      <c r="O138" s="12"/>
      <c r="P138" s="12"/>
      <c r="Q138" s="12"/>
      <c r="R138" s="12"/>
      <c r="S138" s="20">
        <f t="shared" si="37"/>
        <v>0</v>
      </c>
      <c r="T138" s="20">
        <f t="shared" si="38"/>
        <v>1</v>
      </c>
      <c r="U138" s="13"/>
      <c r="V138" s="13"/>
      <c r="W138" s="13"/>
      <c r="X138" s="13"/>
      <c r="Y138" s="44"/>
      <c r="Z138" s="44"/>
      <c r="AA138" s="44"/>
      <c r="AB138" s="44"/>
      <c r="AC138" s="44"/>
      <c r="AD138" s="44"/>
    </row>
    <row r="139" spans="1:30" ht="25.5">
      <c r="A139" s="31"/>
      <c r="B139" s="30"/>
      <c r="C139" s="4" t="s">
        <v>138</v>
      </c>
      <c r="L139" s="14">
        <f t="shared" si="36"/>
        <v>8</v>
      </c>
      <c r="M139" s="17">
        <f>COUNTIF($D139:$K139, "16")</f>
        <v>0</v>
      </c>
      <c r="N139" s="17">
        <f t="shared" si="40"/>
        <v>8</v>
      </c>
      <c r="O139" s="11"/>
      <c r="P139" s="11"/>
      <c r="Q139" s="11"/>
      <c r="R139" s="11"/>
      <c r="S139" s="22">
        <f t="shared" si="37"/>
        <v>0</v>
      </c>
      <c r="T139" s="22">
        <f t="shared" si="38"/>
        <v>1</v>
      </c>
      <c r="U139" s="10"/>
      <c r="V139" s="10"/>
      <c r="W139" s="10"/>
      <c r="X139" s="10"/>
      <c r="Y139" s="44"/>
      <c r="Z139" s="44"/>
      <c r="AA139" s="44"/>
      <c r="AB139" s="44"/>
      <c r="AC139" s="44"/>
      <c r="AD139" s="44"/>
    </row>
    <row r="140" spans="1:30" ht="25.5">
      <c r="A140" s="31"/>
      <c r="B140" s="30"/>
      <c r="C140" s="4" t="s">
        <v>139</v>
      </c>
      <c r="L140" s="14">
        <f t="shared" ref="L140:L159" si="41">SUM(M140:N140)</f>
        <v>8</v>
      </c>
      <c r="M140" s="24">
        <f>COUNTIF($D140:$K140, "17")</f>
        <v>0</v>
      </c>
      <c r="N140" s="24">
        <f t="shared" si="40"/>
        <v>8</v>
      </c>
      <c r="O140" s="12"/>
      <c r="P140" s="12"/>
      <c r="Q140" s="12"/>
      <c r="R140" s="12"/>
      <c r="S140" s="20">
        <f t="shared" si="37"/>
        <v>0</v>
      </c>
      <c r="T140" s="20">
        <f t="shared" si="38"/>
        <v>1</v>
      </c>
      <c r="U140" s="13"/>
      <c r="V140" s="13"/>
      <c r="W140" s="13"/>
      <c r="X140" s="13"/>
      <c r="Y140" s="44"/>
      <c r="Z140" s="44"/>
      <c r="AA140" s="44"/>
      <c r="AB140" s="44"/>
      <c r="AC140" s="44"/>
      <c r="AD140" s="44"/>
    </row>
    <row r="141" spans="1:30" ht="25.5">
      <c r="A141" s="31"/>
      <c r="B141" s="30"/>
      <c r="C141" s="4" t="s">
        <v>140</v>
      </c>
      <c r="L141" s="14">
        <f t="shared" si="41"/>
        <v>8</v>
      </c>
      <c r="M141" s="17">
        <f>COUNTIF($D141:$K141, "18")</f>
        <v>0</v>
      </c>
      <c r="N141" s="17">
        <f t="shared" si="40"/>
        <v>8</v>
      </c>
      <c r="O141" s="11"/>
      <c r="P141" s="11"/>
      <c r="Q141" s="11"/>
      <c r="R141" s="11"/>
      <c r="S141" s="22">
        <f t="shared" si="37"/>
        <v>0</v>
      </c>
      <c r="T141" s="22">
        <f t="shared" si="38"/>
        <v>1</v>
      </c>
      <c r="U141" s="10"/>
      <c r="V141" s="10"/>
      <c r="W141" s="10"/>
      <c r="X141" s="10"/>
      <c r="Y141" s="44"/>
      <c r="Z141" s="44"/>
      <c r="AA141" s="44"/>
      <c r="AB141" s="44"/>
      <c r="AC141" s="44"/>
      <c r="AD141" s="44"/>
    </row>
    <row r="142" spans="1:30" ht="25.5">
      <c r="A142" s="31"/>
      <c r="B142" s="30"/>
      <c r="C142" s="4" t="s">
        <v>141</v>
      </c>
      <c r="L142" s="14">
        <f t="shared" si="41"/>
        <v>8</v>
      </c>
      <c r="M142" s="24">
        <f>COUNTIF($D142:$K142, "19")</f>
        <v>0</v>
      </c>
      <c r="N142" s="24">
        <f t="shared" si="40"/>
        <v>8</v>
      </c>
      <c r="O142" s="12"/>
      <c r="P142" s="12"/>
      <c r="Q142" s="12"/>
      <c r="R142" s="12"/>
      <c r="S142" s="20">
        <f t="shared" si="37"/>
        <v>0</v>
      </c>
      <c r="T142" s="20">
        <f t="shared" si="38"/>
        <v>1</v>
      </c>
      <c r="U142" s="13"/>
      <c r="V142" s="13"/>
      <c r="W142" s="13"/>
      <c r="X142" s="13"/>
      <c r="Y142" s="44"/>
      <c r="Z142" s="44"/>
      <c r="AA142" s="44"/>
      <c r="AB142" s="44"/>
      <c r="AC142" s="44"/>
      <c r="AD142" s="44"/>
    </row>
    <row r="143" spans="1:30" ht="25.5">
      <c r="A143" s="31"/>
      <c r="B143" s="30"/>
      <c r="C143" s="4" t="s">
        <v>142</v>
      </c>
      <c r="L143" s="14">
        <f t="shared" si="41"/>
        <v>8</v>
      </c>
      <c r="M143" s="17">
        <f>COUNTIF($D143:$K143, "20")</f>
        <v>0</v>
      </c>
      <c r="N143" s="17">
        <f t="shared" si="40"/>
        <v>8</v>
      </c>
      <c r="O143" s="11"/>
      <c r="P143" s="11"/>
      <c r="Q143" s="11"/>
      <c r="R143" s="11"/>
      <c r="S143" s="22">
        <f t="shared" si="37"/>
        <v>0</v>
      </c>
      <c r="T143" s="22">
        <f t="shared" si="38"/>
        <v>1</v>
      </c>
      <c r="U143" s="10"/>
      <c r="V143" s="10"/>
      <c r="W143" s="10"/>
      <c r="X143" s="10"/>
      <c r="Y143" s="44"/>
      <c r="Z143" s="44"/>
      <c r="AA143" s="44"/>
      <c r="AB143" s="44"/>
      <c r="AC143" s="44"/>
      <c r="AD143" s="44"/>
    </row>
    <row r="144" spans="1:30" ht="25.5">
      <c r="A144" s="31"/>
      <c r="B144" s="30"/>
      <c r="C144" s="4" t="s">
        <v>143</v>
      </c>
      <c r="L144" s="14">
        <f t="shared" si="41"/>
        <v>8</v>
      </c>
      <c r="M144" s="24">
        <f>COUNTIF($D144:$K144, "21")</f>
        <v>0</v>
      </c>
      <c r="N144" s="24">
        <f t="shared" si="40"/>
        <v>8</v>
      </c>
      <c r="O144" s="12"/>
      <c r="P144" s="12"/>
      <c r="Q144" s="12"/>
      <c r="R144" s="12"/>
      <c r="S144" s="20">
        <f t="shared" si="37"/>
        <v>0</v>
      </c>
      <c r="T144" s="20">
        <f t="shared" si="38"/>
        <v>1</v>
      </c>
      <c r="U144" s="13"/>
      <c r="V144" s="13"/>
      <c r="W144" s="13"/>
      <c r="X144" s="13"/>
      <c r="Y144" s="44"/>
      <c r="Z144" s="44"/>
      <c r="AA144" s="44"/>
      <c r="AB144" s="44"/>
      <c r="AC144" s="44"/>
      <c r="AD144" s="44"/>
    </row>
    <row r="145" spans="1:30" ht="25.5">
      <c r="A145" s="31"/>
      <c r="B145" s="30"/>
      <c r="C145" s="4" t="s">
        <v>144</v>
      </c>
      <c r="L145" s="14">
        <f t="shared" si="41"/>
        <v>8</v>
      </c>
      <c r="M145" s="17">
        <f>COUNTIF($D145:$K145, "22")</f>
        <v>0</v>
      </c>
      <c r="N145" s="17">
        <f t="shared" si="40"/>
        <v>8</v>
      </c>
      <c r="O145" s="11"/>
      <c r="P145" s="11"/>
      <c r="Q145" s="11"/>
      <c r="R145" s="11"/>
      <c r="S145" s="22">
        <f t="shared" si="37"/>
        <v>0</v>
      </c>
      <c r="T145" s="22">
        <f t="shared" si="38"/>
        <v>1</v>
      </c>
      <c r="U145" s="10"/>
      <c r="V145" s="10"/>
      <c r="W145" s="10"/>
      <c r="X145" s="10"/>
      <c r="Y145" s="44"/>
      <c r="Z145" s="44"/>
      <c r="AA145" s="44"/>
      <c r="AB145" s="44"/>
      <c r="AC145" s="44"/>
      <c r="AD145" s="44"/>
    </row>
    <row r="146" spans="1:30" ht="25.5">
      <c r="A146" s="31"/>
      <c r="B146" s="30"/>
      <c r="C146" s="4" t="s">
        <v>145</v>
      </c>
      <c r="L146" s="14">
        <f t="shared" si="41"/>
        <v>8</v>
      </c>
      <c r="M146" s="24">
        <f>COUNTIF($D146:$K146, "23")</f>
        <v>0</v>
      </c>
      <c r="N146" s="24">
        <f t="shared" si="40"/>
        <v>8</v>
      </c>
      <c r="O146" s="12"/>
      <c r="P146" s="12"/>
      <c r="Q146" s="12"/>
      <c r="R146" s="12"/>
      <c r="S146" s="20">
        <f t="shared" si="37"/>
        <v>0</v>
      </c>
      <c r="T146" s="20">
        <f t="shared" si="38"/>
        <v>1</v>
      </c>
      <c r="U146" s="13"/>
      <c r="V146" s="13"/>
      <c r="W146" s="13"/>
      <c r="X146" s="13"/>
      <c r="Y146" s="44"/>
      <c r="Z146" s="44"/>
      <c r="AA146" s="44"/>
      <c r="AB146" s="44"/>
      <c r="AC146" s="44"/>
      <c r="AD146" s="44"/>
    </row>
    <row r="147" spans="1:30">
      <c r="A147" s="31"/>
      <c r="B147" s="30"/>
      <c r="C147" s="4" t="s">
        <v>146</v>
      </c>
      <c r="L147" s="14">
        <f t="shared" si="41"/>
        <v>8</v>
      </c>
      <c r="M147" s="17">
        <f>COUNTIF($D147:$K147, "24")</f>
        <v>0</v>
      </c>
      <c r="N147" s="17">
        <f t="shared" si="40"/>
        <v>8</v>
      </c>
      <c r="O147" s="11"/>
      <c r="P147" s="11"/>
      <c r="Q147" s="11"/>
      <c r="R147" s="11"/>
      <c r="S147" s="22">
        <f t="shared" si="37"/>
        <v>0</v>
      </c>
      <c r="T147" s="22">
        <f t="shared" si="38"/>
        <v>1</v>
      </c>
      <c r="U147" s="10"/>
      <c r="V147" s="10"/>
      <c r="W147" s="10"/>
      <c r="X147" s="10"/>
      <c r="Y147" s="44"/>
      <c r="Z147" s="44"/>
      <c r="AA147" s="44"/>
      <c r="AB147" s="44"/>
      <c r="AC147" s="44"/>
      <c r="AD147" s="44"/>
    </row>
    <row r="148" spans="1:30">
      <c r="A148" s="31"/>
      <c r="B148" s="30"/>
      <c r="C148" s="4" t="s">
        <v>147</v>
      </c>
      <c r="L148" s="14">
        <f t="shared" si="41"/>
        <v>8</v>
      </c>
      <c r="M148" s="24">
        <f>COUNTIF($D148:$K148, "25")</f>
        <v>0</v>
      </c>
      <c r="N148" s="24">
        <f t="shared" si="40"/>
        <v>8</v>
      </c>
      <c r="O148" s="12"/>
      <c r="P148" s="12"/>
      <c r="Q148" s="12"/>
      <c r="R148" s="12"/>
      <c r="S148" s="20">
        <f t="shared" si="37"/>
        <v>0</v>
      </c>
      <c r="T148" s="20">
        <f t="shared" si="38"/>
        <v>1</v>
      </c>
      <c r="U148" s="13"/>
      <c r="V148" s="13"/>
      <c r="W148" s="13"/>
      <c r="X148" s="13"/>
      <c r="Y148" s="44"/>
      <c r="Z148" s="44"/>
      <c r="AA148" s="44"/>
      <c r="AB148" s="44"/>
      <c r="AC148" s="44"/>
      <c r="AD148" s="44"/>
    </row>
    <row r="149" spans="1:30" ht="25.5">
      <c r="A149" s="31"/>
      <c r="B149" s="30"/>
      <c r="C149" s="4" t="s">
        <v>148</v>
      </c>
      <c r="L149" s="14">
        <f t="shared" si="41"/>
        <v>8</v>
      </c>
      <c r="M149" s="17">
        <f>COUNTIF($D149:$K149, "26")</f>
        <v>0</v>
      </c>
      <c r="N149" s="17">
        <f t="shared" si="40"/>
        <v>8</v>
      </c>
      <c r="O149" s="11"/>
      <c r="P149" s="11"/>
      <c r="Q149" s="11"/>
      <c r="R149" s="11"/>
      <c r="S149" s="22">
        <f t="shared" ref="S149:S159" si="42">M149/$L149</f>
        <v>0</v>
      </c>
      <c r="T149" s="22">
        <f t="shared" ref="T149:T159" si="43">N149/$L149</f>
        <v>1</v>
      </c>
      <c r="U149" s="10"/>
      <c r="V149" s="10"/>
      <c r="W149" s="10"/>
      <c r="X149" s="10"/>
      <c r="Y149" s="44"/>
      <c r="Z149" s="44"/>
      <c r="AA149" s="44"/>
      <c r="AB149" s="44"/>
      <c r="AC149" s="44"/>
      <c r="AD149" s="44"/>
    </row>
    <row r="150" spans="1:30">
      <c r="A150" s="31"/>
      <c r="B150" s="30"/>
      <c r="C150" s="4" t="s">
        <v>149</v>
      </c>
      <c r="L150" s="14">
        <f t="shared" si="41"/>
        <v>8</v>
      </c>
      <c r="M150" s="24">
        <f>COUNTIF($D150:$K150, "27")</f>
        <v>0</v>
      </c>
      <c r="N150" s="24">
        <f t="shared" si="40"/>
        <v>8</v>
      </c>
      <c r="O150" s="12"/>
      <c r="P150" s="12"/>
      <c r="Q150" s="12"/>
      <c r="R150" s="12"/>
      <c r="S150" s="20">
        <f t="shared" si="42"/>
        <v>0</v>
      </c>
      <c r="T150" s="20">
        <f t="shared" si="43"/>
        <v>1</v>
      </c>
      <c r="U150" s="13"/>
      <c r="V150" s="13"/>
      <c r="W150" s="13"/>
      <c r="X150" s="13"/>
      <c r="Y150" s="44"/>
      <c r="Z150" s="44"/>
      <c r="AA150" s="44"/>
      <c r="AB150" s="44"/>
      <c r="AC150" s="44"/>
      <c r="AD150" s="44"/>
    </row>
    <row r="151" spans="1:30" ht="38.25">
      <c r="A151" s="31"/>
      <c r="B151" s="30"/>
      <c r="C151" s="4" t="s">
        <v>150</v>
      </c>
      <c r="L151" s="14">
        <f t="shared" si="41"/>
        <v>8</v>
      </c>
      <c r="M151" s="17">
        <f>COUNTIF($D151:$K151, "28")</f>
        <v>0</v>
      </c>
      <c r="N151" s="17">
        <f t="shared" si="40"/>
        <v>8</v>
      </c>
      <c r="O151" s="11"/>
      <c r="P151" s="11"/>
      <c r="Q151" s="11"/>
      <c r="R151" s="11"/>
      <c r="S151" s="22">
        <f t="shared" si="42"/>
        <v>0</v>
      </c>
      <c r="T151" s="22">
        <f t="shared" si="43"/>
        <v>1</v>
      </c>
      <c r="U151" s="10"/>
      <c r="V151" s="10"/>
      <c r="W151" s="10"/>
      <c r="X151" s="10"/>
      <c r="Y151" s="44"/>
      <c r="Z151" s="44"/>
      <c r="AA151" s="44"/>
      <c r="AB151" s="44"/>
      <c r="AC151" s="44"/>
      <c r="AD151" s="44"/>
    </row>
    <row r="152" spans="1:30" ht="76.5">
      <c r="A152" s="31"/>
      <c r="B152" s="30"/>
      <c r="C152" s="4" t="s">
        <v>151</v>
      </c>
      <c r="L152" s="14">
        <f t="shared" si="41"/>
        <v>8</v>
      </c>
      <c r="M152" s="24">
        <f>COUNTIF($D152:$K152, "29")</f>
        <v>0</v>
      </c>
      <c r="N152" s="24">
        <f t="shared" si="40"/>
        <v>8</v>
      </c>
      <c r="O152" s="12"/>
      <c r="P152" s="12"/>
      <c r="Q152" s="12"/>
      <c r="R152" s="12"/>
      <c r="S152" s="20">
        <f t="shared" si="42"/>
        <v>0</v>
      </c>
      <c r="T152" s="20">
        <f t="shared" si="43"/>
        <v>1</v>
      </c>
      <c r="U152" s="13"/>
      <c r="V152" s="13"/>
      <c r="W152" s="13"/>
      <c r="X152" s="13"/>
      <c r="Y152" s="44"/>
      <c r="Z152" s="44"/>
      <c r="AA152" s="44"/>
      <c r="AB152" s="44"/>
      <c r="AC152" s="44"/>
      <c r="AD152" s="44"/>
    </row>
    <row r="153" spans="1:30" ht="25.5">
      <c r="A153" s="31"/>
      <c r="B153" s="30"/>
      <c r="C153" s="4" t="s">
        <v>152</v>
      </c>
      <c r="L153" s="14">
        <f t="shared" si="41"/>
        <v>8</v>
      </c>
      <c r="M153" s="17">
        <f>COUNTIF($D153:$K153, "30")</f>
        <v>0</v>
      </c>
      <c r="N153" s="17">
        <f t="shared" si="40"/>
        <v>8</v>
      </c>
      <c r="O153" s="11"/>
      <c r="P153" s="11"/>
      <c r="Q153" s="11"/>
      <c r="R153" s="11"/>
      <c r="S153" s="22">
        <f t="shared" si="42"/>
        <v>0</v>
      </c>
      <c r="T153" s="22">
        <f t="shared" si="43"/>
        <v>1</v>
      </c>
      <c r="U153" s="10"/>
      <c r="V153" s="10"/>
      <c r="W153" s="10"/>
      <c r="X153" s="10"/>
      <c r="Y153" s="44"/>
      <c r="Z153" s="44"/>
      <c r="AA153" s="44"/>
      <c r="AB153" s="44"/>
      <c r="AC153" s="44"/>
      <c r="AD153" s="44"/>
    </row>
    <row r="154" spans="1:30" ht="38.25">
      <c r="A154" s="31"/>
      <c r="B154" s="30"/>
      <c r="C154" s="4" t="s">
        <v>153</v>
      </c>
      <c r="L154" s="14">
        <f t="shared" si="41"/>
        <v>8</v>
      </c>
      <c r="M154" s="24">
        <f>COUNTIF($D154:$K154, "31")</f>
        <v>0</v>
      </c>
      <c r="N154" s="24">
        <f t="shared" si="40"/>
        <v>8</v>
      </c>
      <c r="O154" s="12"/>
      <c r="P154" s="12"/>
      <c r="Q154" s="12"/>
      <c r="R154" s="12"/>
      <c r="S154" s="20">
        <f t="shared" si="42"/>
        <v>0</v>
      </c>
      <c r="T154" s="20">
        <f t="shared" si="43"/>
        <v>1</v>
      </c>
      <c r="U154" s="13"/>
      <c r="V154" s="13"/>
      <c r="W154" s="13"/>
      <c r="X154" s="13"/>
      <c r="Y154" s="44"/>
      <c r="Z154" s="44"/>
      <c r="AA154" s="44"/>
      <c r="AB154" s="44"/>
      <c r="AC154" s="44"/>
      <c r="AD154" s="44"/>
    </row>
    <row r="155" spans="1:30" ht="38.25">
      <c r="A155" s="31"/>
      <c r="B155" s="30"/>
      <c r="C155" s="4" t="s">
        <v>154</v>
      </c>
      <c r="L155" s="14">
        <f t="shared" si="41"/>
        <v>8</v>
      </c>
      <c r="M155" s="17">
        <f>COUNTIF($D155:$K155, "32")</f>
        <v>0</v>
      </c>
      <c r="N155" s="17">
        <f t="shared" si="40"/>
        <v>8</v>
      </c>
      <c r="O155" s="11"/>
      <c r="P155" s="11"/>
      <c r="Q155" s="11"/>
      <c r="R155" s="11"/>
      <c r="S155" s="22">
        <f t="shared" si="42"/>
        <v>0</v>
      </c>
      <c r="T155" s="22">
        <f t="shared" si="43"/>
        <v>1</v>
      </c>
      <c r="U155" s="10"/>
      <c r="V155" s="10"/>
      <c r="W155" s="10"/>
      <c r="X155" s="10"/>
      <c r="Y155" s="44"/>
      <c r="Z155" s="44"/>
      <c r="AA155" s="44"/>
      <c r="AB155" s="44"/>
      <c r="AC155" s="44"/>
      <c r="AD155" s="44"/>
    </row>
    <row r="156" spans="1:30" ht="25.5">
      <c r="A156" s="31"/>
      <c r="B156" s="30"/>
      <c r="C156" s="4" t="s">
        <v>155</v>
      </c>
      <c r="E156" s="1">
        <v>33</v>
      </c>
      <c r="F156" s="1">
        <v>33</v>
      </c>
      <c r="H156" s="1">
        <v>33</v>
      </c>
      <c r="I156" s="1">
        <v>33</v>
      </c>
      <c r="K156" s="1">
        <v>33</v>
      </c>
      <c r="L156" s="14">
        <f t="shared" si="41"/>
        <v>8</v>
      </c>
      <c r="M156" s="24">
        <f>COUNTIF($D156:$K156, "33")</f>
        <v>5</v>
      </c>
      <c r="N156" s="24">
        <f t="shared" si="40"/>
        <v>3</v>
      </c>
      <c r="O156" s="12"/>
      <c r="P156" s="12"/>
      <c r="Q156" s="12"/>
      <c r="R156" s="12"/>
      <c r="S156" s="20">
        <f t="shared" si="42"/>
        <v>0.625</v>
      </c>
      <c r="T156" s="20">
        <f t="shared" si="43"/>
        <v>0.375</v>
      </c>
      <c r="U156" s="13"/>
      <c r="V156" s="13"/>
      <c r="W156" s="13"/>
      <c r="X156" s="13"/>
      <c r="Y156" s="44"/>
      <c r="Z156" s="44"/>
      <c r="AA156" s="44"/>
      <c r="AB156" s="44"/>
      <c r="AC156" s="44"/>
      <c r="AD156" s="44"/>
    </row>
    <row r="157" spans="1:30" ht="25.5">
      <c r="A157" s="31"/>
      <c r="B157" s="30"/>
      <c r="C157" s="4" t="s">
        <v>156</v>
      </c>
      <c r="L157" s="14">
        <f t="shared" si="41"/>
        <v>8</v>
      </c>
      <c r="M157" s="17">
        <f>COUNTIF($D157:$K157, "34")</f>
        <v>0</v>
      </c>
      <c r="N157" s="17">
        <f t="shared" si="40"/>
        <v>8</v>
      </c>
      <c r="O157" s="11"/>
      <c r="P157" s="11"/>
      <c r="Q157" s="11"/>
      <c r="R157" s="11"/>
      <c r="S157" s="22">
        <f t="shared" si="42"/>
        <v>0</v>
      </c>
      <c r="T157" s="22">
        <f t="shared" si="43"/>
        <v>1</v>
      </c>
      <c r="U157" s="10"/>
      <c r="V157" s="10"/>
      <c r="W157" s="10"/>
      <c r="X157" s="10"/>
      <c r="Y157" s="44"/>
      <c r="Z157" s="44"/>
      <c r="AA157" s="44"/>
      <c r="AB157" s="44"/>
      <c r="AC157" s="44"/>
      <c r="AD157" s="44"/>
    </row>
    <row r="158" spans="1:30" ht="38.25">
      <c r="A158" s="31"/>
      <c r="B158" s="30"/>
      <c r="C158" s="4" t="s">
        <v>157</v>
      </c>
      <c r="K158" s="1">
        <v>35</v>
      </c>
      <c r="L158" s="14">
        <f t="shared" si="41"/>
        <v>8</v>
      </c>
      <c r="M158" s="24">
        <f>COUNTIF($D158:$K158, "35")</f>
        <v>1</v>
      </c>
      <c r="N158" s="24">
        <f t="shared" si="40"/>
        <v>7</v>
      </c>
      <c r="O158" s="12"/>
      <c r="P158" s="12"/>
      <c r="Q158" s="12"/>
      <c r="R158" s="12"/>
      <c r="S158" s="20">
        <f t="shared" si="42"/>
        <v>0.125</v>
      </c>
      <c r="T158" s="20">
        <f t="shared" si="43"/>
        <v>0.875</v>
      </c>
      <c r="U158" s="13"/>
      <c r="V158" s="13"/>
      <c r="W158" s="13"/>
      <c r="X158" s="13"/>
      <c r="Y158" s="44"/>
      <c r="Z158" s="44"/>
      <c r="AA158" s="44"/>
      <c r="AB158" s="44"/>
      <c r="AC158" s="44"/>
      <c r="AD158" s="44"/>
    </row>
    <row r="159" spans="1:30" ht="25.5">
      <c r="A159" s="31"/>
      <c r="B159" s="30"/>
      <c r="C159" s="4" t="s">
        <v>158</v>
      </c>
      <c r="L159" s="14">
        <f t="shared" si="41"/>
        <v>8</v>
      </c>
      <c r="M159" s="17">
        <f>COUNTIF($D159:$K159, "36")</f>
        <v>0</v>
      </c>
      <c r="N159" s="17">
        <f t="shared" si="40"/>
        <v>8</v>
      </c>
      <c r="O159" s="11"/>
      <c r="P159" s="11"/>
      <c r="Q159" s="11"/>
      <c r="R159" s="11"/>
      <c r="S159" s="22">
        <f t="shared" si="42"/>
        <v>0</v>
      </c>
      <c r="T159" s="22">
        <f t="shared" si="43"/>
        <v>1</v>
      </c>
      <c r="U159" s="10"/>
      <c r="V159" s="10"/>
      <c r="W159" s="10"/>
      <c r="X159" s="10"/>
      <c r="Y159" s="44"/>
      <c r="Z159" s="44"/>
      <c r="AA159" s="44"/>
      <c r="AB159" s="44"/>
      <c r="AC159" s="44"/>
      <c r="AD159" s="44"/>
    </row>
    <row r="160" spans="1:30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4"/>
      <c r="C170" s="4"/>
    </row>
    <row r="171" spans="2:3">
      <c r="B171" s="4"/>
      <c r="C171" s="4"/>
    </row>
    <row r="172" spans="2:3">
      <c r="B172" s="4"/>
      <c r="C172" s="4"/>
    </row>
    <row r="173" spans="2:3">
      <c r="B173" s="4"/>
      <c r="C173" s="4"/>
    </row>
    <row r="174" spans="2:3">
      <c r="B174" s="4"/>
      <c r="C174" s="4"/>
    </row>
    <row r="175" spans="2:3">
      <c r="B175" s="4"/>
      <c r="C175" s="4"/>
    </row>
    <row r="176" spans="2:3">
      <c r="B176" s="4"/>
      <c r="C176" s="4"/>
    </row>
    <row r="177" spans="2:3">
      <c r="B177" s="4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4"/>
      <c r="C188" s="4"/>
    </row>
    <row r="189" spans="2:3">
      <c r="B189" s="4"/>
      <c r="C189" s="4"/>
    </row>
    <row r="190" spans="2:3">
      <c r="B190" s="4"/>
      <c r="C190" s="4"/>
    </row>
    <row r="191" spans="2:3">
      <c r="B191" s="4"/>
      <c r="C191" s="4"/>
    </row>
    <row r="192" spans="2:3">
      <c r="B192" s="4"/>
      <c r="C192" s="4"/>
    </row>
    <row r="193" spans="2:3">
      <c r="B193" s="4"/>
      <c r="C193" s="4"/>
    </row>
    <row r="194" spans="2:3">
      <c r="B194" s="4"/>
      <c r="C194" s="4"/>
    </row>
    <row r="195" spans="2:3">
      <c r="B195" s="4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4"/>
      <c r="C210" s="4"/>
    </row>
    <row r="211" spans="2:3">
      <c r="B211" s="4"/>
      <c r="C211" s="4"/>
    </row>
    <row r="212" spans="2:3">
      <c r="B212" s="4"/>
      <c r="C212" s="4"/>
    </row>
    <row r="213" spans="2:3">
      <c r="B213" s="4"/>
      <c r="C213" s="4"/>
    </row>
    <row r="214" spans="2:3">
      <c r="B214" s="4"/>
      <c r="C214" s="4"/>
    </row>
    <row r="215" spans="2:3">
      <c r="B215" s="4"/>
      <c r="C215" s="4"/>
    </row>
    <row r="216" spans="2:3">
      <c r="B216" s="4"/>
      <c r="C216" s="4"/>
    </row>
    <row r="217" spans="2:3">
      <c r="B217" s="4"/>
      <c r="C217" s="4"/>
    </row>
    <row r="218" spans="2:3">
      <c r="B218" s="4"/>
      <c r="C218" s="4"/>
    </row>
    <row r="219" spans="2:3">
      <c r="B219" s="4"/>
      <c r="C219" s="4"/>
    </row>
    <row r="220" spans="2:3">
      <c r="B220" s="4"/>
      <c r="C220" s="4"/>
    </row>
    <row r="221" spans="2:3">
      <c r="B221" s="4"/>
      <c r="C221" s="4"/>
    </row>
    <row r="222" spans="2:3">
      <c r="B222" s="4"/>
      <c r="C222" s="4"/>
    </row>
    <row r="223" spans="2:3">
      <c r="B223" s="4"/>
      <c r="C223" s="4"/>
    </row>
    <row r="224" spans="2:3">
      <c r="B224" s="4"/>
      <c r="C224" s="4"/>
    </row>
    <row r="225" spans="2:3">
      <c r="B225" s="4"/>
      <c r="C225" s="4"/>
    </row>
    <row r="226" spans="2:3">
      <c r="B226" s="4"/>
      <c r="C226" s="4"/>
    </row>
    <row r="227" spans="2:3">
      <c r="B227" s="4"/>
      <c r="C227" s="4"/>
    </row>
    <row r="228" spans="2:3">
      <c r="B228" s="4"/>
      <c r="C228" s="4"/>
    </row>
    <row r="229" spans="2:3">
      <c r="B229" s="4"/>
      <c r="C229" s="4"/>
    </row>
    <row r="230" spans="2:3">
      <c r="B230" s="4"/>
      <c r="C230" s="4"/>
    </row>
    <row r="231" spans="2:3">
      <c r="B231" s="4"/>
      <c r="C231" s="4"/>
    </row>
    <row r="232" spans="2:3">
      <c r="B232" s="4"/>
      <c r="C232" s="4"/>
    </row>
    <row r="233" spans="2:3">
      <c r="B233" s="4"/>
      <c r="C233" s="4"/>
    </row>
    <row r="234" spans="2:3">
      <c r="B234" s="4"/>
      <c r="C234" s="4"/>
    </row>
    <row r="235" spans="2:3">
      <c r="B235" s="4"/>
      <c r="C235" s="4"/>
    </row>
    <row r="236" spans="2:3">
      <c r="B236" s="4"/>
      <c r="C236" s="4"/>
    </row>
    <row r="237" spans="2:3">
      <c r="B237" s="4"/>
      <c r="C237" s="4"/>
    </row>
    <row r="238" spans="2:3">
      <c r="B238" s="4"/>
      <c r="C238" s="4"/>
    </row>
    <row r="239" spans="2:3">
      <c r="B239" s="4"/>
      <c r="C239" s="4"/>
    </row>
    <row r="240" spans="2:3">
      <c r="B240" s="4"/>
      <c r="C240" s="4"/>
    </row>
    <row r="241" spans="2:3">
      <c r="B241" s="4"/>
      <c r="C241" s="4"/>
    </row>
    <row r="242" spans="2:3">
      <c r="B242" s="4"/>
      <c r="C242" s="4"/>
    </row>
    <row r="243" spans="2:3">
      <c r="B243" s="4"/>
      <c r="C243" s="4"/>
    </row>
    <row r="244" spans="2:3">
      <c r="B244" s="4"/>
      <c r="C244" s="4"/>
    </row>
    <row r="245" spans="2:3">
      <c r="B245" s="4"/>
      <c r="C245" s="4"/>
    </row>
    <row r="246" spans="2:3">
      <c r="B246" s="4"/>
      <c r="C246" s="4"/>
    </row>
    <row r="247" spans="2:3">
      <c r="B247" s="4"/>
      <c r="C247" s="4"/>
    </row>
    <row r="248" spans="2:3">
      <c r="B248" s="4"/>
      <c r="C248" s="4"/>
    </row>
    <row r="249" spans="2:3">
      <c r="B249" s="4"/>
      <c r="C249" s="4"/>
    </row>
    <row r="250" spans="2:3">
      <c r="B250" s="4"/>
      <c r="C250" s="4"/>
    </row>
    <row r="251" spans="2:3">
      <c r="B251" s="4"/>
      <c r="C251" s="4"/>
    </row>
    <row r="252" spans="2:3">
      <c r="B252" s="4"/>
      <c r="C252" s="4"/>
    </row>
    <row r="253" spans="2:3">
      <c r="B253" s="4"/>
      <c r="C253" s="4"/>
    </row>
    <row r="254" spans="2:3">
      <c r="B254" s="4"/>
      <c r="C254" s="4"/>
    </row>
    <row r="255" spans="2:3">
      <c r="B255" s="4"/>
      <c r="C255" s="4"/>
    </row>
    <row r="256" spans="2:3">
      <c r="B256" s="4"/>
      <c r="C256" s="4"/>
    </row>
    <row r="257" spans="2:3">
      <c r="B257" s="4"/>
      <c r="C257" s="4"/>
    </row>
    <row r="258" spans="2:3">
      <c r="B258" s="4"/>
      <c r="C258" s="4"/>
    </row>
    <row r="259" spans="2:3">
      <c r="B259" s="4"/>
      <c r="C259" s="4"/>
    </row>
    <row r="260" spans="2:3">
      <c r="B260" s="4"/>
      <c r="C260" s="4"/>
    </row>
    <row r="261" spans="2:3">
      <c r="B261" s="4"/>
      <c r="C261" s="4"/>
    </row>
    <row r="262" spans="2:3">
      <c r="B262" s="4"/>
      <c r="C262" s="4"/>
    </row>
    <row r="263" spans="2:3">
      <c r="B263" s="4"/>
      <c r="C263" s="4"/>
    </row>
    <row r="264" spans="2:3">
      <c r="B264" s="4"/>
      <c r="C264" s="4"/>
    </row>
    <row r="265" spans="2:3">
      <c r="B265" s="4"/>
      <c r="C265" s="4"/>
    </row>
    <row r="266" spans="2:3">
      <c r="B266" s="4"/>
      <c r="C266" s="4"/>
    </row>
    <row r="267" spans="2:3">
      <c r="B267" s="4"/>
      <c r="C267" s="4"/>
    </row>
    <row r="268" spans="2:3">
      <c r="B268" s="4"/>
      <c r="C268" s="4"/>
    </row>
    <row r="269" spans="2:3">
      <c r="B269" s="4"/>
      <c r="C269" s="4"/>
    </row>
    <row r="270" spans="2:3">
      <c r="B270" s="4"/>
      <c r="C270" s="4"/>
    </row>
    <row r="271" spans="2:3">
      <c r="B271" s="4"/>
      <c r="C271" s="4"/>
    </row>
    <row r="272" spans="2:3">
      <c r="B272" s="4"/>
      <c r="C272" s="4"/>
    </row>
    <row r="273" spans="2:3">
      <c r="B273" s="4"/>
      <c r="C273" s="4"/>
    </row>
    <row r="274" spans="2:3">
      <c r="B274" s="4"/>
      <c r="C274" s="4"/>
    </row>
    <row r="275" spans="2:3">
      <c r="B275" s="4"/>
      <c r="C275" s="4"/>
    </row>
    <row r="276" spans="2:3">
      <c r="B276" s="4"/>
      <c r="C276" s="4"/>
    </row>
    <row r="277" spans="2:3">
      <c r="B277" s="4"/>
      <c r="C277" s="4"/>
    </row>
    <row r="278" spans="2:3">
      <c r="B278" s="4"/>
      <c r="C278" s="4"/>
    </row>
    <row r="279" spans="2:3">
      <c r="B279" s="4"/>
      <c r="C279" s="4"/>
    </row>
    <row r="280" spans="2:3">
      <c r="B280" s="4"/>
      <c r="C280" s="4"/>
    </row>
    <row r="281" spans="2:3">
      <c r="B281" s="4"/>
      <c r="C281" s="4"/>
    </row>
    <row r="282" spans="2:3">
      <c r="B282" s="4"/>
      <c r="C282" s="4"/>
    </row>
    <row r="283" spans="2:3">
      <c r="B283" s="4"/>
      <c r="C283" s="4"/>
    </row>
    <row r="284" spans="2:3">
      <c r="B284" s="4"/>
      <c r="C284" s="4"/>
    </row>
    <row r="285" spans="2:3">
      <c r="B285" s="4"/>
      <c r="C285" s="4"/>
    </row>
    <row r="286" spans="2:3">
      <c r="B286" s="4"/>
      <c r="C286" s="4"/>
    </row>
    <row r="287" spans="2:3">
      <c r="B287" s="4"/>
      <c r="C287" s="4"/>
    </row>
    <row r="288" spans="2:3">
      <c r="B288" s="4"/>
      <c r="C288" s="4"/>
    </row>
    <row r="289" spans="2:3">
      <c r="B289" s="4"/>
      <c r="C289" s="4"/>
    </row>
    <row r="290" spans="2:3">
      <c r="B290" s="4"/>
      <c r="C290" s="4"/>
    </row>
    <row r="291" spans="2:3">
      <c r="B291" s="4"/>
      <c r="C291" s="4"/>
    </row>
    <row r="292" spans="2:3">
      <c r="B292" s="4"/>
      <c r="C292" s="4"/>
    </row>
    <row r="293" spans="2:3">
      <c r="B293" s="4"/>
      <c r="C293" s="4"/>
    </row>
    <row r="294" spans="2:3">
      <c r="B294" s="4"/>
      <c r="C294" s="4"/>
    </row>
    <row r="295" spans="2:3">
      <c r="B295" s="4"/>
      <c r="C295" s="4"/>
    </row>
    <row r="296" spans="2:3">
      <c r="B296" s="4"/>
      <c r="C296" s="4"/>
    </row>
    <row r="297" spans="2:3">
      <c r="B297" s="4"/>
      <c r="C297" s="4"/>
    </row>
    <row r="298" spans="2:3">
      <c r="B298" s="4"/>
      <c r="C298" s="4"/>
    </row>
    <row r="299" spans="2:3">
      <c r="B299" s="4"/>
      <c r="C299" s="4"/>
    </row>
    <row r="300" spans="2:3">
      <c r="B300" s="4"/>
      <c r="C300" s="4"/>
    </row>
    <row r="301" spans="2:3">
      <c r="B301" s="4"/>
      <c r="C301" s="4"/>
    </row>
    <row r="302" spans="2:3">
      <c r="B302" s="4"/>
      <c r="C302" s="4"/>
    </row>
    <row r="303" spans="2:3">
      <c r="B303" s="4"/>
      <c r="C303" s="4"/>
    </row>
    <row r="304" spans="2:3">
      <c r="B304" s="4"/>
      <c r="C304" s="4"/>
    </row>
    <row r="305" spans="2:3">
      <c r="B305" s="4"/>
      <c r="C305" s="4"/>
    </row>
    <row r="306" spans="2:3">
      <c r="B306" s="4"/>
      <c r="C306" s="4"/>
    </row>
    <row r="307" spans="2:3">
      <c r="B307" s="4"/>
      <c r="C307" s="4"/>
    </row>
    <row r="308" spans="2:3">
      <c r="B308" s="4"/>
      <c r="C308" s="4"/>
    </row>
    <row r="309" spans="2:3">
      <c r="B309" s="4"/>
      <c r="C309" s="4"/>
    </row>
    <row r="310" spans="2:3">
      <c r="B310" s="4"/>
      <c r="C310" s="4"/>
    </row>
    <row r="311" spans="2:3">
      <c r="B311" s="4"/>
      <c r="C311" s="4"/>
    </row>
    <row r="312" spans="2:3">
      <c r="B312" s="4"/>
      <c r="C312" s="4"/>
    </row>
    <row r="313" spans="2:3">
      <c r="B313" s="4"/>
      <c r="C313" s="4"/>
    </row>
    <row r="314" spans="2:3">
      <c r="B314" s="4"/>
      <c r="C314" s="4"/>
    </row>
    <row r="315" spans="2:3">
      <c r="B315" s="4"/>
      <c r="C315" s="4"/>
    </row>
    <row r="316" spans="2:3">
      <c r="B316" s="4"/>
      <c r="C316" s="4"/>
    </row>
    <row r="317" spans="2:3">
      <c r="B317" s="4"/>
      <c r="C317" s="4"/>
    </row>
    <row r="318" spans="2:3">
      <c r="B318" s="4"/>
      <c r="C318" s="4"/>
    </row>
    <row r="319" spans="2:3">
      <c r="B319" s="4"/>
      <c r="C319" s="4"/>
    </row>
    <row r="320" spans="2:3">
      <c r="B320" s="4"/>
      <c r="C320" s="4"/>
    </row>
    <row r="321" spans="2:3">
      <c r="B321" s="4"/>
      <c r="C321" s="4"/>
    </row>
    <row r="322" spans="2:3">
      <c r="B322" s="4"/>
      <c r="C322" s="4"/>
    </row>
    <row r="323" spans="2:3">
      <c r="B323" s="4"/>
      <c r="C323" s="4"/>
    </row>
    <row r="324" spans="2:3">
      <c r="B324" s="4"/>
      <c r="C324" s="4"/>
    </row>
    <row r="325" spans="2:3">
      <c r="B325" s="4"/>
      <c r="C325" s="4"/>
    </row>
    <row r="326" spans="2:3">
      <c r="B326" s="4"/>
      <c r="C326" s="4"/>
    </row>
    <row r="327" spans="2:3">
      <c r="B327" s="4"/>
      <c r="C327" s="4"/>
    </row>
    <row r="328" spans="2:3">
      <c r="B328" s="4"/>
      <c r="C328" s="4"/>
    </row>
    <row r="329" spans="2:3">
      <c r="B329" s="4"/>
      <c r="C329" s="4"/>
    </row>
    <row r="330" spans="2:3">
      <c r="B330" s="4"/>
      <c r="C330" s="4"/>
    </row>
    <row r="331" spans="2:3">
      <c r="B331" s="4"/>
      <c r="C331" s="4"/>
    </row>
    <row r="332" spans="2:3">
      <c r="B332" s="4"/>
      <c r="C332" s="4"/>
    </row>
    <row r="333" spans="2:3">
      <c r="B333" s="4"/>
      <c r="C333" s="4"/>
    </row>
    <row r="334" spans="2:3">
      <c r="B334" s="4"/>
      <c r="C334" s="4"/>
    </row>
    <row r="335" spans="2:3">
      <c r="B335" s="4"/>
      <c r="C335" s="4"/>
    </row>
    <row r="336" spans="2:3">
      <c r="B336" s="4"/>
      <c r="C336" s="4"/>
    </row>
    <row r="337" spans="2:3">
      <c r="B337" s="4"/>
      <c r="C337" s="4"/>
    </row>
    <row r="338" spans="2:3">
      <c r="B338" s="4"/>
      <c r="C338" s="4"/>
    </row>
    <row r="339" spans="2:3">
      <c r="B339" s="4"/>
      <c r="C339" s="4"/>
    </row>
    <row r="340" spans="2:3">
      <c r="B340" s="4"/>
      <c r="C340" s="4"/>
    </row>
    <row r="341" spans="2:3">
      <c r="B341" s="4"/>
      <c r="C341" s="4"/>
    </row>
    <row r="342" spans="2:3">
      <c r="B342" s="4"/>
      <c r="C342" s="4"/>
    </row>
    <row r="343" spans="2:3">
      <c r="B343" s="4"/>
      <c r="C343" s="4"/>
    </row>
    <row r="344" spans="2:3">
      <c r="B344" s="4"/>
      <c r="C344" s="4"/>
    </row>
    <row r="345" spans="2:3">
      <c r="B345" s="4"/>
      <c r="C345" s="4"/>
    </row>
    <row r="346" spans="2:3">
      <c r="B346" s="4"/>
      <c r="C346" s="4"/>
    </row>
    <row r="347" spans="2:3">
      <c r="B347" s="4"/>
      <c r="C347" s="4"/>
    </row>
    <row r="348" spans="2:3">
      <c r="B348" s="4"/>
      <c r="C348" s="4"/>
    </row>
    <row r="349" spans="2:3">
      <c r="B349" s="4"/>
      <c r="C349" s="4"/>
    </row>
    <row r="350" spans="2:3">
      <c r="B350" s="4"/>
      <c r="C350" s="4"/>
    </row>
    <row r="351" spans="2:3">
      <c r="B351" s="4"/>
      <c r="C351" s="4"/>
    </row>
    <row r="352" spans="2:3">
      <c r="B352" s="4"/>
      <c r="C352" s="4"/>
    </row>
    <row r="353" spans="2:3">
      <c r="B353" s="4"/>
      <c r="C353" s="4"/>
    </row>
    <row r="354" spans="2:3">
      <c r="B354" s="4"/>
      <c r="C354" s="4"/>
    </row>
    <row r="355" spans="2:3">
      <c r="B355" s="4"/>
      <c r="C355" s="4"/>
    </row>
    <row r="356" spans="2:3">
      <c r="B356" s="4"/>
      <c r="C356" s="4"/>
    </row>
    <row r="357" spans="2:3">
      <c r="B357" s="4"/>
      <c r="C357" s="4"/>
    </row>
    <row r="358" spans="2:3">
      <c r="B358" s="4"/>
      <c r="C358" s="4"/>
    </row>
    <row r="359" spans="2:3">
      <c r="B359" s="4"/>
      <c r="C359" s="4"/>
    </row>
    <row r="360" spans="2:3">
      <c r="B360" s="4"/>
      <c r="C360" s="4"/>
    </row>
    <row r="361" spans="2:3">
      <c r="B361" s="4"/>
      <c r="C361" s="4"/>
    </row>
    <row r="362" spans="2:3">
      <c r="B362" s="4"/>
      <c r="C362" s="4"/>
    </row>
    <row r="363" spans="2:3">
      <c r="B363" s="4"/>
      <c r="C363" s="4"/>
    </row>
    <row r="364" spans="2:3">
      <c r="B364" s="4"/>
      <c r="C364" s="4"/>
    </row>
    <row r="365" spans="2:3">
      <c r="B365" s="4"/>
      <c r="C365" s="4"/>
    </row>
    <row r="366" spans="2:3">
      <c r="B366" s="4"/>
      <c r="C366" s="4"/>
    </row>
    <row r="367" spans="2:3">
      <c r="B367" s="4"/>
      <c r="C367" s="4"/>
    </row>
    <row r="368" spans="2:3">
      <c r="B368" s="4"/>
      <c r="C368" s="4"/>
    </row>
    <row r="369" spans="2:3">
      <c r="B369" s="4"/>
      <c r="C369" s="4"/>
    </row>
    <row r="370" spans="2:3">
      <c r="B370" s="4"/>
      <c r="C370" s="4"/>
    </row>
    <row r="371" spans="2:3">
      <c r="B371" s="4"/>
      <c r="C371" s="4"/>
    </row>
    <row r="372" spans="2:3">
      <c r="B372" s="4"/>
      <c r="C372" s="4"/>
    </row>
    <row r="373" spans="2:3">
      <c r="B373" s="4"/>
      <c r="C373" s="4"/>
    </row>
    <row r="374" spans="2:3">
      <c r="B374" s="4"/>
      <c r="C374" s="4"/>
    </row>
    <row r="375" spans="2:3">
      <c r="B375" s="4"/>
      <c r="C375" s="4"/>
    </row>
    <row r="376" spans="2:3">
      <c r="B376" s="4"/>
      <c r="C376" s="4"/>
    </row>
    <row r="377" spans="2:3">
      <c r="B377" s="4"/>
      <c r="C377" s="4"/>
    </row>
    <row r="378" spans="2:3">
      <c r="B378" s="4"/>
      <c r="C378" s="4"/>
    </row>
    <row r="379" spans="2:3">
      <c r="B379" s="4"/>
      <c r="C379" s="4"/>
    </row>
    <row r="380" spans="2:3">
      <c r="B380" s="4"/>
      <c r="C380" s="4"/>
    </row>
    <row r="381" spans="2:3">
      <c r="B381" s="4"/>
      <c r="C381" s="4"/>
    </row>
    <row r="382" spans="2:3">
      <c r="B382" s="4"/>
      <c r="C382" s="4"/>
    </row>
    <row r="383" spans="2:3">
      <c r="B383" s="4"/>
      <c r="C383" s="4"/>
    </row>
    <row r="384" spans="2:3">
      <c r="B384" s="4"/>
      <c r="C384" s="4"/>
    </row>
    <row r="385" spans="2:3">
      <c r="B385" s="4"/>
      <c r="C385" s="4"/>
    </row>
    <row r="386" spans="2:3">
      <c r="B386" s="4"/>
      <c r="C386" s="4"/>
    </row>
    <row r="387" spans="2:3">
      <c r="B387" s="4"/>
      <c r="C387" s="4"/>
    </row>
    <row r="388" spans="2:3">
      <c r="B388" s="4"/>
      <c r="C388" s="4"/>
    </row>
    <row r="389" spans="2:3">
      <c r="B389" s="4"/>
      <c r="C389" s="4"/>
    </row>
    <row r="390" spans="2:3">
      <c r="B390" s="4"/>
      <c r="C390" s="4"/>
    </row>
    <row r="391" spans="2:3">
      <c r="B391" s="4"/>
      <c r="C391" s="4"/>
    </row>
    <row r="392" spans="2:3">
      <c r="B392" s="4"/>
      <c r="C392" s="4"/>
    </row>
    <row r="393" spans="2:3">
      <c r="B393" s="4"/>
      <c r="C393" s="4"/>
    </row>
    <row r="394" spans="2:3">
      <c r="B394" s="4"/>
      <c r="C394" s="4"/>
    </row>
    <row r="395" spans="2:3">
      <c r="B395" s="4"/>
      <c r="C395" s="4"/>
    </row>
    <row r="396" spans="2:3">
      <c r="B396" s="4"/>
      <c r="C396" s="4"/>
    </row>
    <row r="397" spans="2:3">
      <c r="B397" s="4"/>
      <c r="C397" s="4"/>
    </row>
    <row r="398" spans="2:3">
      <c r="B398" s="4"/>
      <c r="C398" s="4"/>
    </row>
    <row r="399" spans="2:3">
      <c r="B399" s="4"/>
      <c r="C399" s="4"/>
    </row>
    <row r="400" spans="2:3">
      <c r="B400" s="4"/>
      <c r="C400" s="4"/>
    </row>
    <row r="401" spans="2:3">
      <c r="B401" s="4"/>
      <c r="C401" s="4"/>
    </row>
    <row r="402" spans="2:3">
      <c r="B402" s="4"/>
      <c r="C402" s="4"/>
    </row>
    <row r="403" spans="2:3">
      <c r="B403" s="4"/>
      <c r="C403" s="4"/>
    </row>
    <row r="404" spans="2:3">
      <c r="B404" s="4"/>
      <c r="C404" s="4"/>
    </row>
    <row r="405" spans="2:3">
      <c r="B405" s="4"/>
      <c r="C405" s="4"/>
    </row>
    <row r="406" spans="2:3">
      <c r="B406" s="4"/>
      <c r="C406" s="4"/>
    </row>
    <row r="407" spans="2:3">
      <c r="B407" s="4"/>
      <c r="C407" s="4"/>
    </row>
    <row r="408" spans="2:3">
      <c r="B408" s="4"/>
      <c r="C408" s="4"/>
    </row>
    <row r="409" spans="2:3">
      <c r="B409" s="4"/>
      <c r="C409" s="4"/>
    </row>
    <row r="410" spans="2:3">
      <c r="B410" s="4"/>
      <c r="C410" s="4"/>
    </row>
    <row r="411" spans="2:3">
      <c r="B411" s="4"/>
      <c r="C411" s="4"/>
    </row>
    <row r="412" spans="2:3">
      <c r="B412" s="4"/>
      <c r="C412" s="4"/>
    </row>
    <row r="413" spans="2:3">
      <c r="B413" s="4"/>
      <c r="C413" s="4"/>
    </row>
    <row r="414" spans="2:3">
      <c r="B414" s="4"/>
      <c r="C414" s="4"/>
    </row>
    <row r="415" spans="2:3">
      <c r="B415" s="4"/>
      <c r="C415" s="4"/>
    </row>
    <row r="416" spans="2:3">
      <c r="B416" s="4"/>
      <c r="C416" s="4"/>
    </row>
    <row r="417" spans="2:3">
      <c r="B417" s="4"/>
      <c r="C417" s="4"/>
    </row>
    <row r="418" spans="2:3">
      <c r="B418" s="4"/>
      <c r="C418" s="4"/>
    </row>
    <row r="419" spans="2:3">
      <c r="B419" s="4"/>
      <c r="C419" s="4"/>
    </row>
    <row r="420" spans="2:3">
      <c r="B420" s="4"/>
      <c r="C420" s="4"/>
    </row>
    <row r="421" spans="2:3">
      <c r="B421" s="4"/>
      <c r="C421" s="4"/>
    </row>
    <row r="422" spans="2:3">
      <c r="B422" s="4"/>
      <c r="C422" s="4"/>
    </row>
    <row r="423" spans="2:3">
      <c r="B423" s="4"/>
      <c r="C423" s="4"/>
    </row>
    <row r="424" spans="2:3">
      <c r="B424" s="4"/>
      <c r="C424" s="4"/>
    </row>
    <row r="425" spans="2:3">
      <c r="B425" s="4"/>
      <c r="C425" s="4"/>
    </row>
    <row r="426" spans="2:3">
      <c r="B426" s="4"/>
      <c r="C426" s="4"/>
    </row>
    <row r="427" spans="2:3">
      <c r="B427" s="4"/>
      <c r="C427" s="4"/>
    </row>
    <row r="428" spans="2:3">
      <c r="B428" s="4"/>
      <c r="C428" s="4"/>
    </row>
    <row r="429" spans="2:3">
      <c r="B429" s="4"/>
      <c r="C429" s="4"/>
    </row>
    <row r="430" spans="2:3">
      <c r="B430" s="4"/>
      <c r="C430" s="4"/>
    </row>
    <row r="431" spans="2:3">
      <c r="B431" s="4"/>
      <c r="C431" s="4"/>
    </row>
    <row r="432" spans="2:3">
      <c r="B432" s="4"/>
      <c r="C432" s="4"/>
    </row>
    <row r="433" spans="2:3">
      <c r="B433" s="4"/>
      <c r="C433" s="4"/>
    </row>
    <row r="434" spans="2:3">
      <c r="B434" s="4"/>
      <c r="C434" s="4"/>
    </row>
    <row r="435" spans="2:3">
      <c r="B435" s="4"/>
      <c r="C435" s="4"/>
    </row>
    <row r="436" spans="2:3">
      <c r="B436" s="4"/>
      <c r="C436" s="4"/>
    </row>
    <row r="437" spans="2:3">
      <c r="B437" s="4"/>
      <c r="C437" s="4"/>
    </row>
    <row r="438" spans="2:3">
      <c r="B438" s="4"/>
      <c r="C438" s="4"/>
    </row>
    <row r="439" spans="2:3">
      <c r="B439" s="4"/>
      <c r="C439" s="4"/>
    </row>
    <row r="440" spans="2:3">
      <c r="B440" s="4"/>
      <c r="C440" s="4"/>
    </row>
    <row r="441" spans="2:3">
      <c r="B441" s="4"/>
      <c r="C441" s="4"/>
    </row>
    <row r="442" spans="2:3">
      <c r="B442" s="4"/>
      <c r="C442" s="4"/>
    </row>
    <row r="443" spans="2:3">
      <c r="B443" s="4"/>
      <c r="C443" s="4"/>
    </row>
    <row r="444" spans="2:3">
      <c r="B444" s="4"/>
      <c r="C444" s="4"/>
    </row>
    <row r="445" spans="2:3">
      <c r="B445" s="4"/>
      <c r="C445" s="4"/>
    </row>
    <row r="446" spans="2:3">
      <c r="B446" s="4"/>
      <c r="C446" s="4"/>
    </row>
    <row r="447" spans="2:3">
      <c r="B447" s="4"/>
      <c r="C447" s="4"/>
    </row>
    <row r="448" spans="2:3">
      <c r="B448" s="4"/>
      <c r="C448" s="4"/>
    </row>
    <row r="449" spans="2:3">
      <c r="B449" s="4"/>
      <c r="C449" s="4"/>
    </row>
    <row r="450" spans="2:3">
      <c r="B450" s="4"/>
      <c r="C450" s="4"/>
    </row>
    <row r="451" spans="2:3">
      <c r="B451" s="4"/>
      <c r="C451" s="4"/>
    </row>
    <row r="452" spans="2:3">
      <c r="B452" s="4"/>
      <c r="C452" s="4"/>
    </row>
    <row r="453" spans="2:3">
      <c r="B453" s="4"/>
      <c r="C453" s="4"/>
    </row>
    <row r="454" spans="2:3">
      <c r="B454" s="4"/>
      <c r="C454" s="4"/>
    </row>
    <row r="455" spans="2:3">
      <c r="B455" s="4"/>
      <c r="C455" s="4"/>
    </row>
    <row r="456" spans="2:3">
      <c r="B456" s="4"/>
      <c r="C456" s="4"/>
    </row>
    <row r="457" spans="2:3">
      <c r="B457" s="4"/>
      <c r="C457" s="4"/>
    </row>
    <row r="458" spans="2:3">
      <c r="B458" s="4"/>
      <c r="C458" s="4"/>
    </row>
    <row r="459" spans="2:3">
      <c r="B459" s="4"/>
      <c r="C459" s="4"/>
    </row>
    <row r="460" spans="2:3">
      <c r="B460" s="4"/>
      <c r="C460" s="4"/>
    </row>
    <row r="461" spans="2:3">
      <c r="B461" s="4"/>
      <c r="C461" s="4"/>
    </row>
    <row r="462" spans="2:3">
      <c r="B462" s="4"/>
      <c r="C462" s="4"/>
    </row>
    <row r="463" spans="2:3">
      <c r="B463" s="4"/>
      <c r="C463" s="4"/>
    </row>
    <row r="464" spans="2:3">
      <c r="B464" s="4"/>
      <c r="C464" s="4"/>
    </row>
    <row r="465" spans="2:3">
      <c r="B465" s="4"/>
      <c r="C465" s="4"/>
    </row>
    <row r="466" spans="2:3">
      <c r="B466" s="4"/>
      <c r="C466" s="4"/>
    </row>
    <row r="467" spans="2:3">
      <c r="B467" s="4"/>
      <c r="C467" s="4"/>
    </row>
    <row r="468" spans="2:3">
      <c r="B468" s="4"/>
      <c r="C468" s="4"/>
    </row>
    <row r="469" spans="2:3">
      <c r="B469" s="4"/>
      <c r="C469" s="4"/>
    </row>
    <row r="470" spans="2:3">
      <c r="B470" s="4"/>
      <c r="C470" s="4"/>
    </row>
    <row r="471" spans="2:3">
      <c r="B471" s="4"/>
      <c r="C471" s="4"/>
    </row>
    <row r="472" spans="2:3">
      <c r="B472" s="4"/>
      <c r="C472" s="4"/>
    </row>
    <row r="473" spans="2:3">
      <c r="B473" s="4"/>
      <c r="C473" s="4"/>
    </row>
    <row r="474" spans="2:3">
      <c r="B474" s="4"/>
      <c r="C474" s="4"/>
    </row>
    <row r="475" spans="2:3">
      <c r="B475" s="4"/>
      <c r="C475" s="4"/>
    </row>
    <row r="476" spans="2:3">
      <c r="B476" s="4"/>
      <c r="C476" s="4"/>
    </row>
    <row r="477" spans="2:3">
      <c r="B477" s="4"/>
      <c r="C477" s="4"/>
    </row>
    <row r="478" spans="2:3">
      <c r="B478" s="4"/>
      <c r="C478" s="4"/>
    </row>
    <row r="479" spans="2:3">
      <c r="B479" s="4"/>
      <c r="C479" s="4"/>
    </row>
    <row r="480" spans="2:3">
      <c r="B480" s="4"/>
      <c r="C480" s="4"/>
    </row>
    <row r="481" spans="2:3">
      <c r="B481" s="4"/>
      <c r="C481" s="4"/>
    </row>
    <row r="482" spans="2:3">
      <c r="B482" s="4"/>
      <c r="C482" s="4"/>
    </row>
    <row r="483" spans="2:3">
      <c r="B483" s="4"/>
      <c r="C483" s="4"/>
    </row>
    <row r="484" spans="2:3">
      <c r="B484" s="4"/>
      <c r="C484" s="4"/>
    </row>
    <row r="485" spans="2:3">
      <c r="B485" s="4"/>
      <c r="C485" s="4"/>
    </row>
    <row r="486" spans="2:3">
      <c r="B486" s="4"/>
      <c r="C486" s="4"/>
    </row>
    <row r="487" spans="2:3">
      <c r="B487" s="4"/>
      <c r="C487" s="4"/>
    </row>
    <row r="488" spans="2:3">
      <c r="B488" s="4"/>
      <c r="C488" s="4"/>
    </row>
    <row r="489" spans="2:3">
      <c r="B489" s="4"/>
      <c r="C489" s="4"/>
    </row>
    <row r="490" spans="2:3">
      <c r="B490" s="4"/>
      <c r="C490" s="4"/>
    </row>
    <row r="491" spans="2:3">
      <c r="B491" s="4"/>
      <c r="C491" s="4"/>
    </row>
    <row r="492" spans="2:3">
      <c r="B492" s="4"/>
      <c r="C492" s="4"/>
    </row>
    <row r="493" spans="2:3">
      <c r="B493" s="4"/>
      <c r="C493" s="4"/>
    </row>
    <row r="494" spans="2:3">
      <c r="B494" s="4"/>
      <c r="C494" s="4"/>
    </row>
    <row r="495" spans="2:3">
      <c r="B495" s="4"/>
      <c r="C495" s="4"/>
    </row>
    <row r="496" spans="2:3">
      <c r="B496" s="4"/>
      <c r="C496" s="4"/>
    </row>
    <row r="497" spans="2:3">
      <c r="B497" s="4"/>
      <c r="C497" s="4"/>
    </row>
    <row r="498" spans="2:3">
      <c r="B498" s="4"/>
      <c r="C498" s="4"/>
    </row>
    <row r="499" spans="2:3">
      <c r="B499" s="4"/>
      <c r="C499" s="4"/>
    </row>
    <row r="500" spans="2:3">
      <c r="B500" s="4"/>
      <c r="C500" s="4"/>
    </row>
    <row r="501" spans="2:3">
      <c r="B501" s="4"/>
      <c r="C501" s="4"/>
    </row>
    <row r="502" spans="2:3">
      <c r="B502" s="4"/>
      <c r="C502" s="4"/>
    </row>
    <row r="503" spans="2:3">
      <c r="B503" s="4"/>
      <c r="C503" s="4"/>
    </row>
    <row r="504" spans="2:3">
      <c r="B504" s="4"/>
      <c r="C504" s="4"/>
    </row>
    <row r="505" spans="2:3">
      <c r="B505" s="4"/>
      <c r="C505" s="4"/>
    </row>
    <row r="506" spans="2:3">
      <c r="B506" s="4"/>
      <c r="C506" s="4"/>
    </row>
    <row r="507" spans="2:3">
      <c r="B507" s="4"/>
      <c r="C507" s="4"/>
    </row>
    <row r="508" spans="2:3">
      <c r="B508" s="4"/>
      <c r="C508" s="4"/>
    </row>
    <row r="509" spans="2:3">
      <c r="B509" s="4"/>
      <c r="C509" s="4"/>
    </row>
    <row r="510" spans="2:3">
      <c r="B510" s="4"/>
      <c r="C510" s="4"/>
    </row>
    <row r="511" spans="2:3">
      <c r="B511" s="4"/>
      <c r="C511" s="4"/>
    </row>
    <row r="512" spans="2:3">
      <c r="B512" s="4"/>
      <c r="C512" s="4"/>
    </row>
    <row r="513" spans="2:3">
      <c r="B513" s="4"/>
      <c r="C513" s="4"/>
    </row>
    <row r="514" spans="2:3">
      <c r="B514" s="4"/>
      <c r="C514" s="4"/>
    </row>
    <row r="515" spans="2:3">
      <c r="B515" s="4"/>
      <c r="C515" s="4"/>
    </row>
    <row r="516" spans="2:3">
      <c r="B516" s="4"/>
      <c r="C516" s="4"/>
    </row>
    <row r="517" spans="2:3">
      <c r="B517" s="4"/>
      <c r="C517" s="4"/>
    </row>
    <row r="518" spans="2:3">
      <c r="B518" s="4"/>
      <c r="C518" s="4"/>
    </row>
    <row r="519" spans="2:3">
      <c r="B519" s="4"/>
      <c r="C519" s="4"/>
    </row>
    <row r="520" spans="2:3">
      <c r="B520" s="4"/>
      <c r="C520" s="4"/>
    </row>
    <row r="521" spans="2:3">
      <c r="B521" s="4"/>
      <c r="C521" s="4"/>
    </row>
    <row r="522" spans="2:3">
      <c r="B522" s="4"/>
      <c r="C522" s="4"/>
    </row>
    <row r="523" spans="2:3">
      <c r="B523" s="4"/>
      <c r="C523" s="4"/>
    </row>
    <row r="524" spans="2:3">
      <c r="B524" s="4"/>
      <c r="C524" s="4"/>
    </row>
    <row r="525" spans="2:3">
      <c r="B525" s="4"/>
      <c r="C525" s="4"/>
    </row>
    <row r="526" spans="2:3">
      <c r="B526" s="4"/>
      <c r="C526" s="4"/>
    </row>
    <row r="527" spans="2:3">
      <c r="B527" s="4"/>
      <c r="C527" s="4"/>
    </row>
    <row r="528" spans="2:3">
      <c r="B528" s="4"/>
      <c r="C528" s="4"/>
    </row>
    <row r="529" spans="2:3">
      <c r="B529" s="4"/>
      <c r="C529" s="4"/>
    </row>
    <row r="530" spans="2:3">
      <c r="B530" s="4"/>
      <c r="C530" s="4"/>
    </row>
    <row r="531" spans="2:3">
      <c r="B531" s="4"/>
      <c r="C531" s="4"/>
    </row>
    <row r="532" spans="2:3">
      <c r="B532" s="4"/>
      <c r="C532" s="4"/>
    </row>
    <row r="533" spans="2:3">
      <c r="B533" s="4"/>
      <c r="C533" s="4"/>
    </row>
    <row r="534" spans="2:3">
      <c r="B534" s="4"/>
      <c r="C534" s="4"/>
    </row>
    <row r="535" spans="2:3">
      <c r="B535" s="4"/>
      <c r="C535" s="4"/>
    </row>
    <row r="536" spans="2:3">
      <c r="B536" s="4"/>
      <c r="C536" s="4"/>
    </row>
    <row r="537" spans="2:3">
      <c r="B537" s="4"/>
      <c r="C537" s="4"/>
    </row>
    <row r="538" spans="2:3">
      <c r="B538" s="4"/>
      <c r="C538" s="4"/>
    </row>
    <row r="539" spans="2:3">
      <c r="B539" s="4"/>
      <c r="C539" s="4"/>
    </row>
    <row r="540" spans="2:3">
      <c r="B540" s="4"/>
      <c r="C540" s="4"/>
    </row>
    <row r="541" spans="2:3">
      <c r="B541" s="4"/>
      <c r="C541" s="4"/>
    </row>
    <row r="542" spans="2:3">
      <c r="B542" s="4"/>
      <c r="C542" s="4"/>
    </row>
    <row r="543" spans="2:3">
      <c r="B543" s="4"/>
      <c r="C543" s="4"/>
    </row>
    <row r="544" spans="2:3">
      <c r="B544" s="4"/>
      <c r="C544" s="4"/>
    </row>
    <row r="545" spans="2:3">
      <c r="B545" s="4"/>
      <c r="C545" s="4"/>
    </row>
    <row r="546" spans="2:3">
      <c r="B546" s="4"/>
      <c r="C546" s="4"/>
    </row>
    <row r="547" spans="2:3">
      <c r="B547" s="4"/>
      <c r="C547" s="4"/>
    </row>
    <row r="548" spans="2:3">
      <c r="B548" s="4"/>
      <c r="C548" s="4"/>
    </row>
    <row r="549" spans="2:3">
      <c r="B549" s="4"/>
      <c r="C549" s="4"/>
    </row>
    <row r="550" spans="2:3">
      <c r="B550" s="4"/>
      <c r="C550" s="4"/>
    </row>
    <row r="551" spans="2:3">
      <c r="B551" s="4"/>
      <c r="C551" s="4"/>
    </row>
    <row r="552" spans="2:3">
      <c r="B552" s="4"/>
      <c r="C552" s="4"/>
    </row>
    <row r="553" spans="2:3">
      <c r="B553" s="4"/>
      <c r="C553" s="4"/>
    </row>
    <row r="554" spans="2:3">
      <c r="B554" s="4"/>
      <c r="C554" s="4"/>
    </row>
    <row r="555" spans="2:3">
      <c r="B555" s="4"/>
      <c r="C555" s="4"/>
    </row>
    <row r="556" spans="2:3">
      <c r="B556" s="4"/>
      <c r="C556" s="4"/>
    </row>
    <row r="557" spans="2:3">
      <c r="B557" s="4"/>
      <c r="C557" s="4"/>
    </row>
    <row r="558" spans="2:3">
      <c r="B558" s="4"/>
      <c r="C558" s="4"/>
    </row>
    <row r="559" spans="2:3">
      <c r="B559" s="4"/>
      <c r="C559" s="4"/>
    </row>
    <row r="560" spans="2:3">
      <c r="B560" s="4"/>
      <c r="C560" s="4"/>
    </row>
    <row r="561" spans="2:3">
      <c r="B561" s="4"/>
      <c r="C561" s="4"/>
    </row>
    <row r="562" spans="2:3">
      <c r="B562" s="4"/>
      <c r="C562" s="4"/>
    </row>
    <row r="563" spans="2:3">
      <c r="B563" s="4"/>
      <c r="C563" s="4"/>
    </row>
    <row r="564" spans="2:3">
      <c r="B564" s="4"/>
      <c r="C564" s="4"/>
    </row>
    <row r="565" spans="2:3">
      <c r="B565" s="4"/>
      <c r="C565" s="4"/>
    </row>
    <row r="566" spans="2:3">
      <c r="B566" s="4"/>
      <c r="C566" s="4"/>
    </row>
    <row r="567" spans="2:3">
      <c r="B567" s="4"/>
      <c r="C567" s="4"/>
    </row>
    <row r="568" spans="2:3">
      <c r="B568" s="4"/>
      <c r="C568" s="4"/>
    </row>
    <row r="569" spans="2:3">
      <c r="B569" s="4"/>
      <c r="C569" s="4"/>
    </row>
    <row r="570" spans="2:3">
      <c r="B570" s="4"/>
      <c r="C570" s="4"/>
    </row>
    <row r="571" spans="2:3">
      <c r="B571" s="4"/>
      <c r="C571" s="4"/>
    </row>
    <row r="572" spans="2:3">
      <c r="B572" s="4"/>
      <c r="C572" s="4"/>
    </row>
    <row r="573" spans="2:3">
      <c r="B573" s="4"/>
      <c r="C573" s="4"/>
    </row>
    <row r="574" spans="2:3">
      <c r="B574" s="4"/>
      <c r="C574" s="4"/>
    </row>
    <row r="575" spans="2:3">
      <c r="B575" s="4"/>
      <c r="C575" s="4"/>
    </row>
    <row r="576" spans="2:3">
      <c r="B576" s="4"/>
      <c r="C576" s="4"/>
    </row>
    <row r="577" spans="2:3">
      <c r="B577" s="4"/>
      <c r="C577" s="4"/>
    </row>
    <row r="578" spans="2:3">
      <c r="B578" s="4"/>
      <c r="C578" s="4"/>
    </row>
    <row r="579" spans="2:3">
      <c r="B579" s="4"/>
      <c r="C579" s="4"/>
    </row>
    <row r="580" spans="2:3">
      <c r="B580" s="4"/>
      <c r="C580" s="4"/>
    </row>
    <row r="581" spans="2:3">
      <c r="B581" s="4"/>
      <c r="C581" s="4"/>
    </row>
    <row r="582" spans="2:3">
      <c r="B582" s="4"/>
      <c r="C582" s="4"/>
    </row>
    <row r="583" spans="2:3">
      <c r="B583" s="4"/>
      <c r="C583" s="4"/>
    </row>
    <row r="584" spans="2:3">
      <c r="B584" s="4"/>
      <c r="C584" s="4"/>
    </row>
    <row r="585" spans="2:3">
      <c r="B585" s="4"/>
      <c r="C585" s="4"/>
    </row>
    <row r="586" spans="2:3">
      <c r="B586" s="4"/>
      <c r="C586" s="4"/>
    </row>
    <row r="587" spans="2:3">
      <c r="B587" s="4"/>
      <c r="C587" s="4"/>
    </row>
    <row r="588" spans="2:3">
      <c r="B588" s="4"/>
      <c r="C588" s="4"/>
    </row>
    <row r="589" spans="2:3">
      <c r="B589" s="4"/>
      <c r="C589" s="4"/>
    </row>
    <row r="590" spans="2:3">
      <c r="B590" s="4"/>
      <c r="C590" s="4"/>
    </row>
    <row r="591" spans="2:3">
      <c r="B591" s="4"/>
      <c r="C591" s="4"/>
    </row>
    <row r="592" spans="2:3">
      <c r="B592" s="4"/>
      <c r="C592" s="4"/>
    </row>
    <row r="593" spans="2:3">
      <c r="B593" s="4"/>
      <c r="C593" s="4"/>
    </row>
    <row r="594" spans="2:3">
      <c r="B594" s="4"/>
      <c r="C594" s="4"/>
    </row>
    <row r="595" spans="2:3">
      <c r="B595" s="4"/>
      <c r="C595" s="4"/>
    </row>
    <row r="596" spans="2:3">
      <c r="B596" s="4"/>
      <c r="C596" s="4"/>
    </row>
    <row r="597" spans="2:3">
      <c r="B597" s="4"/>
      <c r="C597" s="4"/>
    </row>
    <row r="598" spans="2:3">
      <c r="B598" s="4"/>
      <c r="C598" s="4"/>
    </row>
    <row r="599" spans="2:3">
      <c r="B599" s="4"/>
      <c r="C599" s="4"/>
    </row>
    <row r="600" spans="2:3">
      <c r="B600" s="4"/>
      <c r="C600" s="4"/>
    </row>
    <row r="601" spans="2:3">
      <c r="B601" s="4"/>
      <c r="C601" s="4"/>
    </row>
    <row r="602" spans="2:3">
      <c r="B602" s="4"/>
      <c r="C602" s="4"/>
    </row>
    <row r="603" spans="2:3">
      <c r="B603" s="4"/>
      <c r="C603" s="4"/>
    </row>
    <row r="604" spans="2:3">
      <c r="B604" s="4"/>
      <c r="C604" s="4"/>
    </row>
    <row r="605" spans="2:3">
      <c r="B605" s="4"/>
      <c r="C605" s="4"/>
    </row>
    <row r="606" spans="2:3">
      <c r="B606" s="4"/>
      <c r="C606" s="4"/>
    </row>
    <row r="607" spans="2:3">
      <c r="B607" s="4"/>
      <c r="C607" s="4"/>
    </row>
    <row r="608" spans="2:3">
      <c r="B608" s="4"/>
      <c r="C608" s="4"/>
    </row>
    <row r="609" spans="2:3">
      <c r="B609" s="4"/>
      <c r="C609" s="4"/>
    </row>
    <row r="610" spans="2:3">
      <c r="B610" s="4"/>
      <c r="C610" s="4"/>
    </row>
    <row r="611" spans="2:3">
      <c r="B611" s="4"/>
      <c r="C611" s="4"/>
    </row>
    <row r="612" spans="2:3">
      <c r="B612" s="4"/>
      <c r="C612" s="4"/>
    </row>
    <row r="613" spans="2:3">
      <c r="B613" s="4"/>
      <c r="C613" s="4"/>
    </row>
    <row r="614" spans="2:3">
      <c r="B614" s="4"/>
      <c r="C614" s="4"/>
    </row>
    <row r="615" spans="2:3">
      <c r="B615" s="4"/>
      <c r="C615" s="4"/>
    </row>
    <row r="616" spans="2:3">
      <c r="B616" s="4"/>
      <c r="C616" s="4"/>
    </row>
    <row r="617" spans="2:3">
      <c r="B617" s="4"/>
      <c r="C617" s="4"/>
    </row>
    <row r="618" spans="2:3">
      <c r="B618" s="4"/>
      <c r="C618" s="4"/>
    </row>
    <row r="619" spans="2:3">
      <c r="B619" s="4"/>
      <c r="C619" s="4"/>
    </row>
    <row r="620" spans="2:3">
      <c r="B620" s="4"/>
      <c r="C620" s="4"/>
    </row>
    <row r="621" spans="2:3">
      <c r="B621" s="4"/>
      <c r="C621" s="4"/>
    </row>
    <row r="622" spans="2:3">
      <c r="B622" s="4"/>
      <c r="C622" s="4"/>
    </row>
    <row r="623" spans="2:3">
      <c r="B623" s="4"/>
      <c r="C623" s="4"/>
    </row>
    <row r="624" spans="2:3">
      <c r="B624" s="4"/>
      <c r="C624" s="4"/>
    </row>
    <row r="625" spans="2:3">
      <c r="B625" s="4"/>
      <c r="C625" s="4"/>
    </row>
    <row r="626" spans="2:3">
      <c r="B626" s="4"/>
      <c r="C626" s="4"/>
    </row>
    <row r="627" spans="2:3">
      <c r="B627" s="4"/>
      <c r="C627" s="4"/>
    </row>
    <row r="628" spans="2:3">
      <c r="B628" s="4"/>
      <c r="C628" s="4"/>
    </row>
    <row r="629" spans="2:3">
      <c r="B629" s="4"/>
      <c r="C629" s="4"/>
    </row>
    <row r="630" spans="2:3">
      <c r="B630" s="4"/>
      <c r="C630" s="4"/>
    </row>
    <row r="631" spans="2:3">
      <c r="B631" s="4"/>
      <c r="C631" s="4"/>
    </row>
    <row r="632" spans="2:3">
      <c r="B632" s="4"/>
      <c r="C632" s="4"/>
    </row>
    <row r="633" spans="2:3">
      <c r="B633" s="4"/>
      <c r="C633" s="4"/>
    </row>
    <row r="634" spans="2:3">
      <c r="B634" s="4"/>
      <c r="C634" s="4"/>
    </row>
    <row r="635" spans="2:3">
      <c r="B635" s="4"/>
      <c r="C635" s="4"/>
    </row>
    <row r="636" spans="2:3">
      <c r="B636" s="4"/>
      <c r="C636" s="4"/>
    </row>
    <row r="637" spans="2:3">
      <c r="B637" s="4"/>
      <c r="C637" s="4"/>
    </row>
    <row r="638" spans="2:3">
      <c r="B638" s="4"/>
      <c r="C638" s="4"/>
    </row>
    <row r="639" spans="2:3">
      <c r="B639" s="4"/>
      <c r="C639" s="4"/>
    </row>
    <row r="640" spans="2:3">
      <c r="B640" s="4"/>
      <c r="C640" s="4"/>
    </row>
    <row r="641" spans="2:3">
      <c r="B641" s="4"/>
      <c r="C641" s="4"/>
    </row>
    <row r="642" spans="2:3">
      <c r="B642" s="4"/>
      <c r="C642" s="4"/>
    </row>
    <row r="643" spans="2:3">
      <c r="B643" s="4"/>
      <c r="C643" s="4"/>
    </row>
    <row r="644" spans="2:3">
      <c r="B644" s="4"/>
      <c r="C644" s="4"/>
    </row>
    <row r="645" spans="2:3">
      <c r="B645" s="4"/>
      <c r="C645" s="4"/>
    </row>
    <row r="646" spans="2:3">
      <c r="B646" s="4"/>
      <c r="C646" s="4"/>
    </row>
    <row r="647" spans="2:3">
      <c r="B647" s="4"/>
      <c r="C647" s="4"/>
    </row>
    <row r="648" spans="2:3">
      <c r="B648" s="4"/>
      <c r="C648" s="4"/>
    </row>
    <row r="649" spans="2:3">
      <c r="B649" s="4"/>
      <c r="C649" s="4"/>
    </row>
    <row r="650" spans="2:3">
      <c r="B650" s="4"/>
      <c r="C650" s="4"/>
    </row>
    <row r="651" spans="2:3">
      <c r="B651" s="4"/>
      <c r="C651" s="4"/>
    </row>
    <row r="652" spans="2:3">
      <c r="B652" s="4"/>
      <c r="C652" s="4"/>
    </row>
    <row r="653" spans="2:3">
      <c r="B653" s="4"/>
      <c r="C653" s="4"/>
    </row>
    <row r="654" spans="2:3">
      <c r="B654" s="4"/>
      <c r="C654" s="4"/>
    </row>
    <row r="655" spans="2:3">
      <c r="B655" s="4"/>
      <c r="C655" s="4"/>
    </row>
    <row r="656" spans="2:3">
      <c r="B656" s="4"/>
      <c r="C656" s="4"/>
    </row>
    <row r="657" spans="2:3">
      <c r="B657" s="4"/>
      <c r="C657" s="4"/>
    </row>
    <row r="658" spans="2:3">
      <c r="B658" s="4"/>
      <c r="C658" s="4"/>
    </row>
    <row r="659" spans="2:3">
      <c r="B659" s="4"/>
      <c r="C659" s="4"/>
    </row>
    <row r="660" spans="2:3">
      <c r="B660" s="4"/>
      <c r="C660" s="4"/>
    </row>
    <row r="661" spans="2:3">
      <c r="B661" s="4"/>
      <c r="C661" s="4"/>
    </row>
    <row r="662" spans="2:3">
      <c r="B662" s="4"/>
      <c r="C662" s="4"/>
    </row>
    <row r="663" spans="2:3">
      <c r="B663" s="4"/>
      <c r="C663" s="4"/>
    </row>
    <row r="664" spans="2:3">
      <c r="B664" s="4"/>
      <c r="C664" s="4"/>
    </row>
    <row r="665" spans="2:3">
      <c r="B665" s="4"/>
      <c r="C665" s="4"/>
    </row>
    <row r="666" spans="2:3">
      <c r="B666" s="4"/>
      <c r="C666" s="4"/>
    </row>
    <row r="667" spans="2:3">
      <c r="B667" s="4"/>
      <c r="C667" s="4"/>
    </row>
    <row r="668" spans="2:3">
      <c r="B668" s="4"/>
      <c r="C668" s="4"/>
    </row>
    <row r="669" spans="2:3">
      <c r="B669" s="4"/>
      <c r="C669" s="4"/>
    </row>
    <row r="670" spans="2:3">
      <c r="B670" s="4"/>
      <c r="C670" s="4"/>
    </row>
    <row r="671" spans="2:3">
      <c r="B671" s="4"/>
      <c r="C671" s="4"/>
    </row>
    <row r="672" spans="2:3">
      <c r="B672" s="4"/>
      <c r="C672" s="4"/>
    </row>
    <row r="673" spans="2:3">
      <c r="B673" s="4"/>
      <c r="C673" s="4"/>
    </row>
    <row r="674" spans="2:3">
      <c r="B674" s="4"/>
      <c r="C674" s="4"/>
    </row>
    <row r="675" spans="2:3">
      <c r="B675" s="4"/>
      <c r="C675" s="4"/>
    </row>
    <row r="676" spans="2:3">
      <c r="B676" s="4"/>
      <c r="C676" s="4"/>
    </row>
    <row r="677" spans="2:3">
      <c r="B677" s="4"/>
      <c r="C677" s="4"/>
    </row>
    <row r="678" spans="2:3">
      <c r="B678" s="4"/>
      <c r="C678" s="4"/>
    </row>
    <row r="679" spans="2:3">
      <c r="B679" s="4"/>
      <c r="C679" s="4"/>
    </row>
    <row r="680" spans="2:3">
      <c r="B680" s="4"/>
      <c r="C680" s="4"/>
    </row>
    <row r="681" spans="2:3">
      <c r="B681" s="4"/>
      <c r="C681" s="4"/>
    </row>
    <row r="682" spans="2:3">
      <c r="B682" s="4"/>
      <c r="C682" s="4"/>
    </row>
    <row r="683" spans="2:3">
      <c r="B683" s="4"/>
      <c r="C683" s="4"/>
    </row>
    <row r="684" spans="2:3">
      <c r="B684" s="4"/>
      <c r="C684" s="4"/>
    </row>
    <row r="685" spans="2:3">
      <c r="B685" s="4"/>
      <c r="C685" s="4"/>
    </row>
    <row r="686" spans="2:3">
      <c r="B686" s="4"/>
      <c r="C686" s="4"/>
    </row>
    <row r="687" spans="2:3">
      <c r="B687" s="4"/>
      <c r="C687" s="4"/>
    </row>
    <row r="688" spans="2:3">
      <c r="B688" s="4"/>
      <c r="C688" s="4"/>
    </row>
    <row r="689" spans="2:3">
      <c r="B689" s="4"/>
      <c r="C689" s="4"/>
    </row>
    <row r="690" spans="2:3">
      <c r="B690" s="4"/>
      <c r="C690" s="4"/>
    </row>
    <row r="691" spans="2:3">
      <c r="B691" s="4"/>
      <c r="C691" s="4"/>
    </row>
    <row r="692" spans="2:3">
      <c r="B692" s="4"/>
      <c r="C692" s="4"/>
    </row>
    <row r="693" spans="2:3">
      <c r="B693" s="4"/>
      <c r="C693" s="4"/>
    </row>
    <row r="694" spans="2:3">
      <c r="B694" s="4"/>
      <c r="C694" s="4"/>
    </row>
    <row r="695" spans="2:3">
      <c r="B695" s="4"/>
      <c r="C695" s="4"/>
    </row>
    <row r="696" spans="2:3">
      <c r="B696" s="4"/>
      <c r="C696" s="4"/>
    </row>
    <row r="697" spans="2:3">
      <c r="B697" s="4"/>
      <c r="C697" s="4"/>
    </row>
    <row r="698" spans="2:3">
      <c r="B698" s="4"/>
      <c r="C698" s="4"/>
    </row>
    <row r="699" spans="2:3">
      <c r="B699" s="4"/>
      <c r="C699" s="4"/>
    </row>
    <row r="700" spans="2:3">
      <c r="B700" s="4"/>
      <c r="C700" s="4"/>
    </row>
    <row r="701" spans="2:3">
      <c r="B701" s="4"/>
      <c r="C701" s="4"/>
    </row>
    <row r="702" spans="2:3">
      <c r="B702" s="4"/>
      <c r="C702" s="4"/>
    </row>
    <row r="703" spans="2:3">
      <c r="B703" s="4"/>
      <c r="C703" s="4"/>
    </row>
    <row r="704" spans="2:3">
      <c r="B704" s="4"/>
      <c r="C704" s="4"/>
    </row>
    <row r="705" spans="2:3">
      <c r="B705" s="4"/>
      <c r="C705" s="4"/>
    </row>
    <row r="706" spans="2:3">
      <c r="B706" s="4"/>
      <c r="C706" s="4"/>
    </row>
    <row r="707" spans="2:3">
      <c r="B707" s="4"/>
      <c r="C707" s="4"/>
    </row>
    <row r="708" spans="2:3">
      <c r="B708" s="4"/>
      <c r="C708" s="4"/>
    </row>
    <row r="709" spans="2:3">
      <c r="B709" s="4"/>
      <c r="C709" s="4"/>
    </row>
    <row r="710" spans="2:3">
      <c r="B710" s="4"/>
      <c r="C710" s="4"/>
    </row>
    <row r="711" spans="2:3">
      <c r="B711" s="4"/>
      <c r="C711" s="4"/>
    </row>
    <row r="712" spans="2:3">
      <c r="B712" s="4"/>
      <c r="C712" s="4"/>
    </row>
    <row r="713" spans="2:3">
      <c r="B713" s="4"/>
      <c r="C713" s="4"/>
    </row>
    <row r="714" spans="2:3">
      <c r="B714" s="4"/>
      <c r="C714" s="4"/>
    </row>
    <row r="715" spans="2:3">
      <c r="B715" s="4"/>
      <c r="C715" s="4"/>
    </row>
    <row r="716" spans="2:3">
      <c r="B716" s="4"/>
      <c r="C716" s="4"/>
    </row>
    <row r="717" spans="2:3">
      <c r="B717" s="4"/>
      <c r="C717" s="4"/>
    </row>
    <row r="718" spans="2:3">
      <c r="B718" s="4"/>
      <c r="C718" s="4"/>
    </row>
    <row r="719" spans="2:3">
      <c r="B719" s="4"/>
      <c r="C719" s="4"/>
    </row>
    <row r="720" spans="2:3">
      <c r="B720" s="4"/>
      <c r="C720" s="4"/>
    </row>
    <row r="721" spans="2:3">
      <c r="B721" s="4"/>
      <c r="C721" s="4"/>
    </row>
    <row r="722" spans="2:3">
      <c r="B722" s="4"/>
      <c r="C722" s="4"/>
    </row>
    <row r="723" spans="2:3">
      <c r="B723" s="4"/>
      <c r="C723" s="4"/>
    </row>
    <row r="724" spans="2:3">
      <c r="B724" s="4"/>
      <c r="C724" s="4"/>
    </row>
    <row r="725" spans="2:3">
      <c r="B725" s="4"/>
      <c r="C725" s="4"/>
    </row>
    <row r="726" spans="2:3">
      <c r="B726" s="4"/>
      <c r="C726" s="4"/>
    </row>
    <row r="727" spans="2:3">
      <c r="B727" s="4"/>
      <c r="C727" s="4"/>
    </row>
    <row r="728" spans="2:3">
      <c r="B728" s="4"/>
      <c r="C728" s="4"/>
    </row>
    <row r="729" spans="2:3">
      <c r="B729" s="4"/>
      <c r="C729" s="4"/>
    </row>
    <row r="730" spans="2:3">
      <c r="B730" s="4"/>
      <c r="C730" s="4"/>
    </row>
    <row r="731" spans="2:3">
      <c r="B731" s="4"/>
      <c r="C731" s="4"/>
    </row>
    <row r="732" spans="2:3">
      <c r="B732" s="4"/>
      <c r="C732" s="4"/>
    </row>
    <row r="733" spans="2:3">
      <c r="B733" s="4"/>
      <c r="C733" s="4"/>
    </row>
    <row r="734" spans="2:3">
      <c r="B734" s="4"/>
      <c r="C734" s="4"/>
    </row>
    <row r="735" spans="2:3">
      <c r="B735" s="4"/>
      <c r="C735" s="4"/>
    </row>
    <row r="736" spans="2:3">
      <c r="B736" s="4"/>
      <c r="C736" s="4"/>
    </row>
    <row r="737" spans="2:3">
      <c r="B737" s="4"/>
      <c r="C737" s="4"/>
    </row>
    <row r="738" spans="2:3">
      <c r="B738" s="4"/>
      <c r="C738" s="4"/>
    </row>
    <row r="739" spans="2:3">
      <c r="B739" s="4"/>
      <c r="C739" s="4"/>
    </row>
    <row r="740" spans="2:3">
      <c r="B740" s="4"/>
      <c r="C740" s="4"/>
    </row>
    <row r="741" spans="2:3">
      <c r="B741" s="4"/>
      <c r="C741" s="4"/>
    </row>
    <row r="742" spans="2:3">
      <c r="B742" s="4"/>
      <c r="C742" s="4"/>
    </row>
    <row r="743" spans="2:3">
      <c r="B743" s="4"/>
      <c r="C743" s="4"/>
    </row>
    <row r="744" spans="2:3">
      <c r="B744" s="4"/>
      <c r="C744" s="4"/>
    </row>
    <row r="745" spans="2:3">
      <c r="B745" s="4"/>
      <c r="C745" s="4"/>
    </row>
    <row r="746" spans="2:3">
      <c r="B746" s="4"/>
      <c r="C746" s="4"/>
    </row>
    <row r="747" spans="2:3">
      <c r="B747" s="4"/>
      <c r="C747" s="4"/>
    </row>
    <row r="748" spans="2:3">
      <c r="B748" s="4"/>
      <c r="C748" s="4"/>
    </row>
    <row r="749" spans="2:3">
      <c r="B749" s="4"/>
      <c r="C749" s="4"/>
    </row>
    <row r="750" spans="2:3">
      <c r="B750" s="4"/>
      <c r="C750" s="4"/>
    </row>
    <row r="751" spans="2:3">
      <c r="B751" s="4"/>
      <c r="C751" s="4"/>
    </row>
    <row r="752" spans="2:3">
      <c r="B752" s="4"/>
      <c r="C752" s="4"/>
    </row>
    <row r="753" spans="2:3">
      <c r="B753" s="4"/>
      <c r="C753" s="4"/>
    </row>
    <row r="754" spans="2:3">
      <c r="B754" s="4"/>
      <c r="C754" s="4"/>
    </row>
    <row r="755" spans="2:3">
      <c r="B755" s="4"/>
      <c r="C755" s="4"/>
    </row>
    <row r="756" spans="2:3">
      <c r="B756" s="4"/>
      <c r="C756" s="4"/>
    </row>
    <row r="757" spans="2:3">
      <c r="B757" s="4"/>
      <c r="C757" s="4"/>
    </row>
    <row r="758" spans="2:3">
      <c r="B758" s="4"/>
      <c r="C758" s="4"/>
    </row>
    <row r="759" spans="2:3">
      <c r="B759" s="4"/>
      <c r="C759" s="4"/>
    </row>
    <row r="760" spans="2:3">
      <c r="B760" s="4"/>
      <c r="C760" s="4"/>
    </row>
    <row r="761" spans="2:3">
      <c r="B761" s="4"/>
      <c r="C761" s="4"/>
    </row>
    <row r="762" spans="2:3">
      <c r="B762" s="4"/>
      <c r="C762" s="4"/>
    </row>
    <row r="763" spans="2:3">
      <c r="B763" s="4"/>
      <c r="C763" s="4"/>
    </row>
    <row r="764" spans="2:3">
      <c r="B764" s="4"/>
      <c r="C764" s="4"/>
    </row>
    <row r="765" spans="2:3">
      <c r="B765" s="4"/>
      <c r="C765" s="4"/>
    </row>
    <row r="766" spans="2:3">
      <c r="B766" s="4"/>
      <c r="C766" s="4"/>
    </row>
    <row r="767" spans="2:3">
      <c r="B767" s="4"/>
      <c r="C767" s="4"/>
    </row>
    <row r="768" spans="2:3">
      <c r="B768" s="4"/>
      <c r="C768" s="4"/>
    </row>
    <row r="769" spans="2:3">
      <c r="B769" s="4"/>
      <c r="C769" s="4"/>
    </row>
    <row r="770" spans="2:3">
      <c r="B770" s="4"/>
      <c r="C770" s="4"/>
    </row>
    <row r="771" spans="2:3">
      <c r="B771" s="4"/>
      <c r="C771" s="4"/>
    </row>
    <row r="772" spans="2:3">
      <c r="B772" s="4"/>
      <c r="C772" s="4"/>
    </row>
    <row r="773" spans="2:3">
      <c r="B773" s="4"/>
      <c r="C773" s="4"/>
    </row>
    <row r="774" spans="2:3">
      <c r="B774" s="4"/>
      <c r="C774" s="4"/>
    </row>
    <row r="775" spans="2:3">
      <c r="B775" s="4"/>
      <c r="C775" s="4"/>
    </row>
    <row r="776" spans="2:3">
      <c r="B776" s="4"/>
      <c r="C776" s="4"/>
    </row>
    <row r="777" spans="2:3">
      <c r="B777" s="4"/>
      <c r="C777" s="4"/>
    </row>
    <row r="778" spans="2:3">
      <c r="B778" s="4"/>
      <c r="C778" s="4"/>
    </row>
    <row r="779" spans="2:3">
      <c r="B779" s="4"/>
      <c r="C779" s="4"/>
    </row>
    <row r="780" spans="2:3">
      <c r="B780" s="4"/>
      <c r="C780" s="4"/>
    </row>
    <row r="781" spans="2:3">
      <c r="B781" s="4"/>
      <c r="C781" s="4"/>
    </row>
    <row r="782" spans="2:3">
      <c r="B782" s="4"/>
      <c r="C782" s="4"/>
    </row>
    <row r="783" spans="2:3">
      <c r="B783" s="4"/>
      <c r="C783" s="4"/>
    </row>
    <row r="784" spans="2:3">
      <c r="B784" s="4"/>
      <c r="C784" s="4"/>
    </row>
    <row r="785" spans="2:3">
      <c r="B785" s="4"/>
      <c r="C785" s="4"/>
    </row>
    <row r="786" spans="2:3">
      <c r="B786" s="4"/>
      <c r="C786" s="4"/>
    </row>
    <row r="787" spans="2:3">
      <c r="B787" s="4"/>
      <c r="C787" s="4"/>
    </row>
    <row r="788" spans="2:3">
      <c r="B788" s="4"/>
      <c r="C788" s="4"/>
    </row>
    <row r="789" spans="2:3">
      <c r="B789" s="4"/>
      <c r="C789" s="4"/>
    </row>
    <row r="790" spans="2:3">
      <c r="B790" s="4"/>
      <c r="C790" s="4"/>
    </row>
    <row r="791" spans="2:3">
      <c r="B791" s="4"/>
      <c r="C791" s="4"/>
    </row>
    <row r="792" spans="2:3">
      <c r="B792" s="4"/>
      <c r="C792" s="4"/>
    </row>
    <row r="793" spans="2:3">
      <c r="B793" s="4"/>
      <c r="C793" s="4"/>
    </row>
    <row r="794" spans="2:3">
      <c r="B794" s="4"/>
      <c r="C794" s="4"/>
    </row>
    <row r="795" spans="2:3">
      <c r="B795" s="4"/>
      <c r="C795" s="4"/>
    </row>
    <row r="796" spans="2:3">
      <c r="B796" s="4"/>
      <c r="C796" s="4"/>
    </row>
    <row r="797" spans="2:3">
      <c r="B797" s="4"/>
      <c r="C797" s="4"/>
    </row>
    <row r="798" spans="2:3">
      <c r="B798" s="4"/>
      <c r="C798" s="4"/>
    </row>
    <row r="799" spans="2:3">
      <c r="B799" s="4"/>
      <c r="C799" s="4"/>
    </row>
    <row r="800" spans="2:3">
      <c r="B800" s="4"/>
      <c r="C800" s="4"/>
    </row>
    <row r="801" spans="2:3">
      <c r="B801" s="4"/>
      <c r="C801" s="4"/>
    </row>
    <row r="802" spans="2:3">
      <c r="B802" s="4"/>
      <c r="C802" s="4"/>
    </row>
    <row r="803" spans="2:3">
      <c r="B803" s="4"/>
      <c r="C803" s="4"/>
    </row>
    <row r="804" spans="2:3">
      <c r="B804" s="4"/>
      <c r="C804" s="4"/>
    </row>
    <row r="805" spans="2:3">
      <c r="B805" s="4"/>
      <c r="C805" s="4"/>
    </row>
    <row r="806" spans="2:3">
      <c r="B806" s="4"/>
      <c r="C806" s="4"/>
    </row>
    <row r="807" spans="2:3">
      <c r="B807" s="4"/>
      <c r="C807" s="4"/>
    </row>
    <row r="808" spans="2:3">
      <c r="B808" s="4"/>
      <c r="C808" s="4"/>
    </row>
    <row r="809" spans="2:3">
      <c r="B809" s="4"/>
      <c r="C809" s="4"/>
    </row>
    <row r="810" spans="2:3">
      <c r="B810" s="4"/>
      <c r="C810" s="4"/>
    </row>
    <row r="811" spans="2:3">
      <c r="B811" s="4"/>
      <c r="C811" s="4"/>
    </row>
    <row r="812" spans="2:3">
      <c r="B812" s="4"/>
      <c r="C812" s="4"/>
    </row>
    <row r="813" spans="2:3">
      <c r="B813" s="4"/>
      <c r="C813" s="4"/>
    </row>
    <row r="814" spans="2:3">
      <c r="B814" s="4"/>
      <c r="C814" s="4"/>
    </row>
    <row r="815" spans="2:3">
      <c r="B815" s="4"/>
      <c r="C815" s="4"/>
    </row>
    <row r="816" spans="2:3">
      <c r="B816" s="4"/>
      <c r="C816" s="4"/>
    </row>
    <row r="817" spans="2:3">
      <c r="B817" s="4"/>
      <c r="C817" s="4"/>
    </row>
    <row r="818" spans="2:3">
      <c r="B818" s="4"/>
      <c r="C818" s="4"/>
    </row>
    <row r="819" spans="2:3">
      <c r="B819" s="4"/>
      <c r="C819" s="4"/>
    </row>
    <row r="820" spans="2:3">
      <c r="B820" s="4"/>
      <c r="C820" s="4"/>
    </row>
    <row r="821" spans="2:3">
      <c r="B821" s="4"/>
      <c r="C821" s="4"/>
    </row>
    <row r="822" spans="2:3">
      <c r="B822" s="4"/>
      <c r="C822" s="4"/>
    </row>
    <row r="823" spans="2:3">
      <c r="B823" s="4"/>
      <c r="C823" s="4"/>
    </row>
    <row r="824" spans="2:3">
      <c r="B824" s="4"/>
      <c r="C824" s="4"/>
    </row>
    <row r="825" spans="2:3">
      <c r="B825" s="4"/>
      <c r="C825" s="4"/>
    </row>
    <row r="826" spans="2:3">
      <c r="B826" s="4"/>
      <c r="C826" s="4"/>
    </row>
    <row r="827" spans="2:3">
      <c r="B827" s="4"/>
      <c r="C827" s="4"/>
    </row>
    <row r="828" spans="2:3">
      <c r="B828" s="4"/>
      <c r="C828" s="4"/>
    </row>
    <row r="829" spans="2:3">
      <c r="B829" s="4"/>
      <c r="C829" s="4"/>
    </row>
    <row r="830" spans="2:3">
      <c r="B830" s="4"/>
      <c r="C830" s="4"/>
    </row>
    <row r="831" spans="2:3">
      <c r="B831" s="4"/>
      <c r="C831" s="4"/>
    </row>
    <row r="832" spans="2:3">
      <c r="B832" s="4"/>
      <c r="C832" s="4"/>
    </row>
    <row r="833" spans="2:3">
      <c r="B833" s="4"/>
      <c r="C833" s="4"/>
    </row>
    <row r="834" spans="2:3">
      <c r="B834" s="4"/>
      <c r="C834" s="4"/>
    </row>
    <row r="835" spans="2:3">
      <c r="B835" s="4"/>
      <c r="C835" s="4"/>
    </row>
    <row r="836" spans="2:3">
      <c r="B836" s="4"/>
      <c r="C836" s="4"/>
    </row>
    <row r="837" spans="2:3">
      <c r="B837" s="4"/>
      <c r="C837" s="4"/>
    </row>
    <row r="838" spans="2:3">
      <c r="B838" s="4"/>
      <c r="C838" s="4"/>
    </row>
    <row r="839" spans="2:3">
      <c r="B839" s="4"/>
      <c r="C839" s="4"/>
    </row>
    <row r="840" spans="2:3">
      <c r="B840" s="4"/>
      <c r="C840" s="4"/>
    </row>
    <row r="841" spans="2:3">
      <c r="B841" s="4"/>
      <c r="C841" s="4"/>
    </row>
    <row r="842" spans="2:3">
      <c r="B842" s="4"/>
      <c r="C842" s="4"/>
    </row>
    <row r="843" spans="2:3">
      <c r="B843" s="4"/>
      <c r="C843" s="4"/>
    </row>
    <row r="844" spans="2:3">
      <c r="B844" s="4"/>
      <c r="C844" s="4"/>
    </row>
    <row r="845" spans="2:3">
      <c r="B845" s="4"/>
      <c r="C845" s="4"/>
    </row>
    <row r="846" spans="2:3">
      <c r="B846" s="4"/>
      <c r="C846" s="4"/>
    </row>
    <row r="847" spans="2:3">
      <c r="B847" s="4"/>
      <c r="C847" s="4"/>
    </row>
    <row r="848" spans="2:3">
      <c r="B848" s="4"/>
      <c r="C848" s="4"/>
    </row>
    <row r="849" spans="2:3">
      <c r="B849" s="4"/>
      <c r="C849" s="4"/>
    </row>
    <row r="850" spans="2:3">
      <c r="B850" s="4"/>
      <c r="C850" s="4"/>
    </row>
    <row r="851" spans="2:3">
      <c r="B851" s="4"/>
      <c r="C851" s="4"/>
    </row>
    <row r="852" spans="2:3">
      <c r="B852" s="4"/>
      <c r="C852" s="4"/>
    </row>
    <row r="853" spans="2:3">
      <c r="B853" s="4"/>
      <c r="C853" s="4"/>
    </row>
    <row r="854" spans="2:3">
      <c r="B854" s="4"/>
      <c r="C854" s="4"/>
    </row>
    <row r="855" spans="2:3">
      <c r="B855" s="4"/>
      <c r="C855" s="4"/>
    </row>
    <row r="856" spans="2:3">
      <c r="B856" s="4"/>
      <c r="C856" s="4"/>
    </row>
    <row r="857" spans="2:3">
      <c r="B857" s="4"/>
      <c r="C857" s="4"/>
    </row>
    <row r="858" spans="2:3">
      <c r="B858" s="4"/>
      <c r="C858" s="4"/>
    </row>
    <row r="859" spans="2:3">
      <c r="B859" s="4"/>
      <c r="C859" s="4"/>
    </row>
    <row r="860" spans="2:3">
      <c r="B860" s="4"/>
      <c r="C860" s="4"/>
    </row>
    <row r="861" spans="2:3">
      <c r="B861" s="4"/>
      <c r="C861" s="4"/>
    </row>
    <row r="862" spans="2:3">
      <c r="B862" s="4"/>
      <c r="C862" s="4"/>
    </row>
    <row r="863" spans="2:3">
      <c r="B863" s="4"/>
      <c r="C863" s="4"/>
    </row>
    <row r="864" spans="2:3">
      <c r="B864" s="4"/>
      <c r="C864" s="4"/>
    </row>
    <row r="865" spans="2:3">
      <c r="B865" s="4"/>
      <c r="C865" s="4"/>
    </row>
    <row r="866" spans="2:3">
      <c r="B866" s="4"/>
      <c r="C866" s="4"/>
    </row>
    <row r="867" spans="2:3">
      <c r="B867" s="4"/>
      <c r="C867" s="4"/>
    </row>
    <row r="868" spans="2:3">
      <c r="B868" s="4"/>
      <c r="C868" s="4"/>
    </row>
    <row r="869" spans="2:3">
      <c r="B869" s="4"/>
      <c r="C869" s="4"/>
    </row>
    <row r="870" spans="2:3">
      <c r="B870" s="4"/>
      <c r="C870" s="4"/>
    </row>
    <row r="871" spans="2:3">
      <c r="B871" s="4"/>
      <c r="C871" s="4"/>
    </row>
    <row r="872" spans="2:3">
      <c r="B872" s="4"/>
      <c r="C872" s="4"/>
    </row>
    <row r="873" spans="2:3">
      <c r="B873" s="4"/>
      <c r="C873" s="4"/>
    </row>
    <row r="874" spans="2:3">
      <c r="B874" s="4"/>
      <c r="C874" s="4"/>
    </row>
    <row r="875" spans="2:3">
      <c r="B875" s="4"/>
      <c r="C875" s="4"/>
    </row>
    <row r="876" spans="2:3">
      <c r="B876" s="4"/>
      <c r="C876" s="4"/>
    </row>
    <row r="877" spans="2:3">
      <c r="B877" s="4"/>
      <c r="C877" s="4"/>
    </row>
    <row r="878" spans="2:3">
      <c r="B878" s="4"/>
      <c r="C878" s="4"/>
    </row>
    <row r="879" spans="2:3">
      <c r="B879" s="4"/>
      <c r="C879" s="4"/>
    </row>
    <row r="880" spans="2:3">
      <c r="B880" s="4"/>
      <c r="C880" s="4"/>
    </row>
    <row r="881" spans="2:3">
      <c r="B881" s="4"/>
      <c r="C881" s="4"/>
    </row>
    <row r="882" spans="2:3">
      <c r="B882" s="4"/>
      <c r="C882" s="4"/>
    </row>
    <row r="883" spans="2:3">
      <c r="B883" s="4"/>
      <c r="C883" s="4"/>
    </row>
    <row r="884" spans="2:3">
      <c r="B884" s="4"/>
      <c r="C884" s="4"/>
    </row>
    <row r="885" spans="2:3">
      <c r="B885" s="4"/>
      <c r="C885" s="4"/>
    </row>
    <row r="886" spans="2:3">
      <c r="B886" s="4"/>
      <c r="C886" s="4"/>
    </row>
    <row r="887" spans="2:3">
      <c r="B887" s="4"/>
      <c r="C887" s="4"/>
    </row>
    <row r="888" spans="2:3">
      <c r="B888" s="4"/>
      <c r="C888" s="4"/>
    </row>
    <row r="889" spans="2:3">
      <c r="B889" s="4"/>
      <c r="C889" s="4"/>
    </row>
    <row r="890" spans="2:3">
      <c r="B890" s="4"/>
      <c r="C890" s="4"/>
    </row>
    <row r="891" spans="2:3">
      <c r="B891" s="4"/>
      <c r="C891" s="4"/>
    </row>
    <row r="892" spans="2:3">
      <c r="B892" s="4"/>
      <c r="C892" s="4"/>
    </row>
    <row r="893" spans="2:3">
      <c r="B893" s="4"/>
      <c r="C893" s="4"/>
    </row>
    <row r="894" spans="2:3">
      <c r="B894" s="4"/>
      <c r="C894" s="4"/>
    </row>
    <row r="895" spans="2:3">
      <c r="B895" s="4"/>
      <c r="C895" s="4"/>
    </row>
    <row r="896" spans="2:3">
      <c r="B896" s="4"/>
      <c r="C896" s="4"/>
    </row>
    <row r="897" spans="2:3">
      <c r="B897" s="4"/>
      <c r="C897" s="4"/>
    </row>
    <row r="898" spans="2:3">
      <c r="B898" s="4"/>
      <c r="C898" s="4"/>
    </row>
    <row r="899" spans="2:3">
      <c r="B899" s="4"/>
      <c r="C899" s="4"/>
    </row>
    <row r="900" spans="2:3">
      <c r="B900" s="4"/>
      <c r="C900" s="4"/>
    </row>
    <row r="901" spans="2:3">
      <c r="B901" s="4"/>
      <c r="C901" s="4"/>
    </row>
    <row r="902" spans="2:3">
      <c r="B902" s="4"/>
      <c r="C902" s="4"/>
    </row>
    <row r="903" spans="2:3">
      <c r="B903" s="4"/>
      <c r="C903" s="4"/>
    </row>
    <row r="904" spans="2:3">
      <c r="B904" s="4"/>
      <c r="C904" s="4"/>
    </row>
    <row r="905" spans="2:3">
      <c r="B905" s="4"/>
      <c r="C905" s="4"/>
    </row>
    <row r="906" spans="2:3">
      <c r="B906" s="4"/>
      <c r="C906" s="4"/>
    </row>
    <row r="907" spans="2:3">
      <c r="B907" s="4"/>
      <c r="C907" s="4"/>
    </row>
    <row r="908" spans="2:3">
      <c r="B908" s="4"/>
      <c r="C908" s="4"/>
    </row>
    <row r="909" spans="2:3">
      <c r="B909" s="4"/>
      <c r="C909" s="4"/>
    </row>
    <row r="910" spans="2:3">
      <c r="B910" s="4"/>
      <c r="C910" s="4"/>
    </row>
    <row r="911" spans="2:3">
      <c r="B911" s="4"/>
      <c r="C911" s="4"/>
    </row>
    <row r="912" spans="2:3">
      <c r="B912" s="4"/>
      <c r="C912" s="4"/>
    </row>
    <row r="913" spans="2:3">
      <c r="B913" s="4"/>
      <c r="C913" s="4"/>
    </row>
    <row r="914" spans="2:3">
      <c r="B914" s="4"/>
      <c r="C914" s="4"/>
    </row>
    <row r="915" spans="2:3">
      <c r="B915" s="4"/>
      <c r="C915" s="4"/>
    </row>
    <row r="916" spans="2:3">
      <c r="B916" s="4"/>
      <c r="C916" s="4"/>
    </row>
    <row r="917" spans="2:3">
      <c r="B917" s="4"/>
      <c r="C917" s="4"/>
    </row>
    <row r="918" spans="2:3">
      <c r="B918" s="4"/>
      <c r="C918" s="4"/>
    </row>
    <row r="919" spans="2:3">
      <c r="B919" s="4"/>
      <c r="C919" s="4"/>
    </row>
    <row r="920" spans="2:3">
      <c r="B920" s="4"/>
      <c r="C920" s="4"/>
    </row>
    <row r="921" spans="2:3">
      <c r="B921" s="4"/>
      <c r="C921" s="4"/>
    </row>
    <row r="922" spans="2:3">
      <c r="B922" s="4"/>
      <c r="C922" s="4"/>
    </row>
    <row r="923" spans="2:3">
      <c r="B923" s="4"/>
      <c r="C923" s="4"/>
    </row>
    <row r="924" spans="2:3">
      <c r="B924" s="4"/>
      <c r="C924" s="4"/>
    </row>
    <row r="925" spans="2:3">
      <c r="B925" s="4"/>
      <c r="C925" s="4"/>
    </row>
    <row r="926" spans="2:3">
      <c r="B926" s="4"/>
      <c r="C926" s="4"/>
    </row>
    <row r="927" spans="2:3">
      <c r="B927" s="4"/>
      <c r="C927" s="4"/>
    </row>
    <row r="928" spans="2:3">
      <c r="B928" s="4"/>
      <c r="C928" s="4"/>
    </row>
    <row r="929" spans="2:3">
      <c r="B929" s="4"/>
      <c r="C929" s="4"/>
    </row>
    <row r="930" spans="2:3">
      <c r="B930" s="4"/>
      <c r="C930" s="4"/>
    </row>
    <row r="931" spans="2:3">
      <c r="B931" s="4"/>
      <c r="C931" s="4"/>
    </row>
    <row r="932" spans="2:3">
      <c r="B932" s="4"/>
      <c r="C932" s="4"/>
    </row>
    <row r="933" spans="2:3">
      <c r="B933" s="4"/>
      <c r="C933" s="4"/>
    </row>
    <row r="934" spans="2:3">
      <c r="B934" s="4"/>
      <c r="C934" s="4"/>
    </row>
    <row r="935" spans="2:3">
      <c r="B935" s="4"/>
      <c r="C935" s="4"/>
    </row>
    <row r="936" spans="2:3">
      <c r="B936" s="4"/>
      <c r="C936" s="4"/>
    </row>
    <row r="937" spans="2:3">
      <c r="B937" s="4"/>
      <c r="C937" s="4"/>
    </row>
    <row r="938" spans="2:3">
      <c r="B938" s="4"/>
      <c r="C938" s="4"/>
    </row>
    <row r="939" spans="2:3">
      <c r="B939" s="4"/>
      <c r="C939" s="4"/>
    </row>
    <row r="940" spans="2:3">
      <c r="B940" s="4"/>
      <c r="C940" s="4"/>
    </row>
    <row r="941" spans="2:3">
      <c r="B941" s="4"/>
      <c r="C941" s="4"/>
    </row>
    <row r="942" spans="2:3">
      <c r="B942" s="4"/>
      <c r="C942" s="4"/>
    </row>
    <row r="943" spans="2:3">
      <c r="B943" s="4"/>
      <c r="C943" s="4"/>
    </row>
    <row r="944" spans="2:3">
      <c r="B944" s="4"/>
      <c r="C944" s="4"/>
    </row>
    <row r="945" spans="2:3">
      <c r="B945" s="4"/>
      <c r="C945" s="4"/>
    </row>
    <row r="946" spans="2:3">
      <c r="B946" s="4"/>
      <c r="C946" s="4"/>
    </row>
    <row r="947" spans="2:3">
      <c r="B947" s="4"/>
      <c r="C947" s="4"/>
    </row>
    <row r="948" spans="2:3">
      <c r="B948" s="4"/>
      <c r="C948" s="4"/>
    </row>
    <row r="949" spans="2:3">
      <c r="B949" s="4"/>
      <c r="C949" s="4"/>
    </row>
    <row r="950" spans="2:3">
      <c r="B950" s="4"/>
      <c r="C950" s="4"/>
    </row>
    <row r="951" spans="2:3">
      <c r="B951" s="4"/>
      <c r="C951" s="4"/>
    </row>
    <row r="952" spans="2:3">
      <c r="B952" s="4"/>
      <c r="C952" s="4"/>
    </row>
    <row r="953" spans="2:3">
      <c r="B953" s="4"/>
      <c r="C953" s="4"/>
    </row>
    <row r="954" spans="2:3">
      <c r="B954" s="4"/>
      <c r="C954" s="4"/>
    </row>
    <row r="955" spans="2:3">
      <c r="B955" s="4"/>
      <c r="C955" s="4"/>
    </row>
    <row r="956" spans="2:3">
      <c r="B956" s="4"/>
      <c r="C956" s="4"/>
    </row>
    <row r="957" spans="2:3">
      <c r="B957" s="4"/>
      <c r="C957" s="4"/>
    </row>
    <row r="958" spans="2:3">
      <c r="B958" s="4"/>
      <c r="C958" s="4"/>
    </row>
    <row r="959" spans="2:3">
      <c r="B959" s="4"/>
      <c r="C959" s="4"/>
    </row>
    <row r="960" spans="2:3">
      <c r="B960" s="4"/>
      <c r="C960" s="4"/>
    </row>
    <row r="961" spans="2:3">
      <c r="B961" s="4"/>
      <c r="C961" s="4"/>
    </row>
    <row r="962" spans="2:3">
      <c r="B962" s="4"/>
      <c r="C962" s="4"/>
    </row>
    <row r="963" spans="2:3">
      <c r="B963" s="4"/>
      <c r="C963" s="4"/>
    </row>
    <row r="964" spans="2:3">
      <c r="B964" s="4"/>
      <c r="C964" s="4"/>
    </row>
    <row r="965" spans="2:3">
      <c r="B965" s="4"/>
      <c r="C965" s="4"/>
    </row>
    <row r="966" spans="2:3">
      <c r="B966" s="4"/>
      <c r="C966" s="4"/>
    </row>
    <row r="967" spans="2:3">
      <c r="B967" s="4"/>
      <c r="C967" s="4"/>
    </row>
    <row r="968" spans="2:3">
      <c r="B968" s="4"/>
      <c r="C968" s="4"/>
    </row>
    <row r="969" spans="2:3">
      <c r="B969" s="4"/>
      <c r="C969" s="4"/>
    </row>
    <row r="970" spans="2:3">
      <c r="B970" s="4"/>
      <c r="C970" s="4"/>
    </row>
    <row r="971" spans="2:3">
      <c r="B971" s="4"/>
      <c r="C971" s="4"/>
    </row>
    <row r="972" spans="2:3">
      <c r="B972" s="4"/>
      <c r="C972" s="4"/>
    </row>
    <row r="973" spans="2:3">
      <c r="B973" s="4"/>
      <c r="C973" s="4"/>
    </row>
    <row r="974" spans="2:3">
      <c r="B974" s="4"/>
      <c r="C974" s="4"/>
    </row>
    <row r="975" spans="2:3">
      <c r="B975" s="4"/>
      <c r="C975" s="4"/>
    </row>
    <row r="976" spans="2:3">
      <c r="B976" s="4"/>
      <c r="C976" s="4"/>
    </row>
    <row r="977" spans="2:3">
      <c r="B977" s="4"/>
      <c r="C977" s="4"/>
    </row>
    <row r="978" spans="2:3">
      <c r="B978" s="4"/>
      <c r="C978" s="4"/>
    </row>
    <row r="979" spans="2:3">
      <c r="B979" s="4"/>
      <c r="C979" s="4"/>
    </row>
    <row r="980" spans="2:3">
      <c r="B980" s="4"/>
      <c r="C980" s="4"/>
    </row>
    <row r="981" spans="2:3">
      <c r="B981" s="4"/>
      <c r="C981" s="4"/>
    </row>
    <row r="982" spans="2:3">
      <c r="B982" s="4"/>
      <c r="C982" s="4"/>
    </row>
    <row r="983" spans="2:3">
      <c r="B983" s="4"/>
      <c r="C983" s="4"/>
    </row>
    <row r="984" spans="2:3">
      <c r="B984" s="4"/>
      <c r="C984" s="4"/>
    </row>
    <row r="985" spans="2:3">
      <c r="B985" s="4"/>
      <c r="C985" s="4"/>
    </row>
    <row r="986" spans="2:3">
      <c r="B986" s="4"/>
      <c r="C986" s="4"/>
    </row>
    <row r="987" spans="2:3">
      <c r="B987" s="4"/>
      <c r="C987" s="4"/>
    </row>
    <row r="988" spans="2:3">
      <c r="B988" s="4"/>
      <c r="C988" s="4"/>
    </row>
    <row r="989" spans="2:3">
      <c r="B989" s="4"/>
      <c r="C989" s="4"/>
    </row>
    <row r="990" spans="2:3">
      <c r="B990" s="4"/>
      <c r="C990" s="4"/>
    </row>
    <row r="991" spans="2:3">
      <c r="B991" s="4"/>
      <c r="C991" s="4"/>
    </row>
    <row r="992" spans="2:3">
      <c r="B992" s="4"/>
      <c r="C992" s="4"/>
    </row>
    <row r="993" spans="2:3">
      <c r="B993" s="4"/>
      <c r="C993" s="4"/>
    </row>
    <row r="994" spans="2:3">
      <c r="B994" s="4"/>
      <c r="C994" s="4"/>
    </row>
    <row r="995" spans="2:3">
      <c r="B995" s="4"/>
      <c r="C995" s="4"/>
    </row>
    <row r="996" spans="2:3">
      <c r="B996" s="4"/>
      <c r="C996" s="4"/>
    </row>
    <row r="997" spans="2:3">
      <c r="B997" s="4"/>
      <c r="C997" s="4"/>
    </row>
    <row r="998" spans="2:3">
      <c r="B998" s="4"/>
      <c r="C998" s="4"/>
    </row>
    <row r="999" spans="2:3">
      <c r="B999" s="4"/>
      <c r="C999" s="4"/>
    </row>
    <row r="1000" spans="2:3">
      <c r="B1000" s="4"/>
      <c r="C1000" s="4"/>
    </row>
  </sheetData>
  <mergeCells count="62">
    <mergeCell ref="AD69:AD123"/>
    <mergeCell ref="Y124:Y159"/>
    <mergeCell ref="Z124:Z159"/>
    <mergeCell ref="AA124:AA159"/>
    <mergeCell ref="AB124:AB159"/>
    <mergeCell ref="AC124:AC159"/>
    <mergeCell ref="AD124:AD159"/>
    <mergeCell ref="Y69:Y123"/>
    <mergeCell ref="Z69:Z123"/>
    <mergeCell ref="AA69:AA123"/>
    <mergeCell ref="AB69:AB123"/>
    <mergeCell ref="AC69:AC123"/>
    <mergeCell ref="AD28:AD31"/>
    <mergeCell ref="Y32:Y68"/>
    <mergeCell ref="Z32:Z68"/>
    <mergeCell ref="AA32:AA68"/>
    <mergeCell ref="AB32:AB68"/>
    <mergeCell ref="AC32:AC68"/>
    <mergeCell ref="AD32:AD68"/>
    <mergeCell ref="Y28:Y31"/>
    <mergeCell ref="Z28:Z31"/>
    <mergeCell ref="AA28:AA31"/>
    <mergeCell ref="AB28:AB31"/>
    <mergeCell ref="AC28:AC31"/>
    <mergeCell ref="AD20:AD23"/>
    <mergeCell ref="Y24:Y27"/>
    <mergeCell ref="Z24:Z27"/>
    <mergeCell ref="AA24:AA27"/>
    <mergeCell ref="AB24:AB27"/>
    <mergeCell ref="AC24:AC27"/>
    <mergeCell ref="AD24:AD27"/>
    <mergeCell ref="Y20:Y23"/>
    <mergeCell ref="Z20:Z23"/>
    <mergeCell ref="AA20:AA23"/>
    <mergeCell ref="AB20:AB23"/>
    <mergeCell ref="AC20:AC23"/>
    <mergeCell ref="Y1:AD1"/>
    <mergeCell ref="B11:B15"/>
    <mergeCell ref="A11:A15"/>
    <mergeCell ref="AD11:AD15"/>
    <mergeCell ref="Y11:Y15"/>
    <mergeCell ref="Z11:Z15"/>
    <mergeCell ref="AA11:AA15"/>
    <mergeCell ref="AB11:AB15"/>
    <mergeCell ref="AC11:AC15"/>
    <mergeCell ref="M1:R2"/>
    <mergeCell ref="S1:X2"/>
    <mergeCell ref="L1:L2"/>
    <mergeCell ref="B16:B17"/>
    <mergeCell ref="A16:A17"/>
    <mergeCell ref="A28:A31"/>
    <mergeCell ref="B24:B27"/>
    <mergeCell ref="B20:B23"/>
    <mergeCell ref="A20:A23"/>
    <mergeCell ref="A24:A27"/>
    <mergeCell ref="B28:B31"/>
    <mergeCell ref="B32:B68"/>
    <mergeCell ref="A32:A68"/>
    <mergeCell ref="B69:B123"/>
    <mergeCell ref="A69:A123"/>
    <mergeCell ref="A124:A159"/>
    <mergeCell ref="B124:B159"/>
  </mergeCells>
  <pageMargins left="0.7" right="0.7" top="0.75" bottom="0.75" header="0.3" footer="0.3"/>
  <pageSetup scale="74" orientation="landscape" r:id="rId1"/>
  <rowBreaks count="1" manualBreakCount="1">
    <brk id="33" max="16383" man="1"/>
  </rowBreaks>
  <colBreaks count="1" manualBreakCount="1">
    <brk id="24" max="1048575" man="1"/>
  </colBreaks>
  <ignoredErrors>
    <ignoredError sqref="L16 AA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>
      <selection activeCell="P9" sqref="P9"/>
    </sheetView>
  </sheetViews>
  <sheetFormatPr defaultRowHeight="12.7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OCC</vt:lpstr>
      <vt:lpstr>Graphs-OCC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2018-03-30T11:10:04Z</cp:lastPrinted>
  <dcterms:created xsi:type="dcterms:W3CDTF">2018-07-15T16:12:50Z</dcterms:created>
  <dcterms:modified xsi:type="dcterms:W3CDTF">2018-07-15T16:12:50Z</dcterms:modified>
</cp:coreProperties>
</file>