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JG\Dropbox\JA-B\Website Launching Pad\2_National Overview Pages\2_Key Measures Across Districts\"/>
    </mc:Choice>
  </mc:AlternateContent>
  <bookViews>
    <workbookView xWindow="4710" yWindow="-90" windowWidth="19050" windowHeight="12585"/>
  </bookViews>
  <sheets>
    <sheet name="Police_carto" sheetId="4" r:id="rId1"/>
    <sheet name="Legal Aid_carto" sheetId="11" r:id="rId2"/>
    <sheet name="Court_carto" sheetId="9" r:id="rId3"/>
    <sheet name="Prison_carto" sheetId="8" r:id="rId4"/>
    <sheet name="Worksheet" sheetId="13" r:id="rId5"/>
  </sheets>
  <definedNames>
    <definedName name="_xlnm._FilterDatabase" localSheetId="4" hidden="1">Worksheet!$A$1:$H$65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73" i="4" l="1"/>
  <c r="F9" i="4" l="1"/>
  <c r="F11" i="4"/>
  <c r="F13" i="4"/>
  <c r="F15" i="4"/>
  <c r="F17" i="4"/>
  <c r="F19" i="4"/>
  <c r="F21" i="4"/>
  <c r="F23" i="4"/>
  <c r="F25" i="4"/>
  <c r="F27" i="4"/>
  <c r="F29" i="4"/>
  <c r="F31" i="4"/>
  <c r="F33" i="4"/>
  <c r="F35" i="4"/>
  <c r="F37" i="4"/>
  <c r="F39" i="4"/>
  <c r="F41" i="4"/>
  <c r="F43" i="4"/>
  <c r="F45" i="4"/>
  <c r="F47" i="4"/>
  <c r="F49" i="4"/>
  <c r="F51" i="4"/>
  <c r="F53" i="4"/>
  <c r="F55" i="4"/>
  <c r="F57" i="4"/>
  <c r="F59" i="4"/>
  <c r="F61" i="4"/>
  <c r="F63" i="4"/>
  <c r="F65" i="4"/>
  <c r="F67" i="4"/>
  <c r="F69" i="4"/>
  <c r="G71" i="4"/>
  <c r="E8" i="4"/>
  <c r="F8" i="4" s="1"/>
  <c r="E9" i="4"/>
  <c r="G9" i="4" s="1"/>
  <c r="E10" i="4"/>
  <c r="F10" i="4" s="1"/>
  <c r="E11" i="4"/>
  <c r="G11" i="4" s="1"/>
  <c r="E12" i="4"/>
  <c r="F12" i="4" s="1"/>
  <c r="E13" i="4"/>
  <c r="G13" i="4" s="1"/>
  <c r="E14" i="4"/>
  <c r="F14" i="4" s="1"/>
  <c r="E15" i="4"/>
  <c r="G15" i="4" s="1"/>
  <c r="E16" i="4"/>
  <c r="F16" i="4" s="1"/>
  <c r="E17" i="4"/>
  <c r="G17" i="4" s="1"/>
  <c r="E18" i="4"/>
  <c r="F18" i="4" s="1"/>
  <c r="E19" i="4"/>
  <c r="G19" i="4" s="1"/>
  <c r="E20" i="4"/>
  <c r="F20" i="4" s="1"/>
  <c r="E21" i="4"/>
  <c r="G21" i="4" s="1"/>
  <c r="E22" i="4"/>
  <c r="F22" i="4" s="1"/>
  <c r="E23" i="4"/>
  <c r="G23" i="4" s="1"/>
  <c r="E24" i="4"/>
  <c r="F24" i="4" s="1"/>
  <c r="E25" i="4"/>
  <c r="G25" i="4" s="1"/>
  <c r="E26" i="4"/>
  <c r="F26" i="4" s="1"/>
  <c r="E27" i="4"/>
  <c r="G27" i="4" s="1"/>
  <c r="E28" i="4"/>
  <c r="F28" i="4" s="1"/>
  <c r="E29" i="4"/>
  <c r="G29" i="4" s="1"/>
  <c r="E30" i="4"/>
  <c r="F30" i="4" s="1"/>
  <c r="E31" i="4"/>
  <c r="G31" i="4" s="1"/>
  <c r="E32" i="4"/>
  <c r="F32" i="4" s="1"/>
  <c r="E33" i="4"/>
  <c r="G33" i="4" s="1"/>
  <c r="E34" i="4"/>
  <c r="F34" i="4" s="1"/>
  <c r="E35" i="4"/>
  <c r="G35" i="4" s="1"/>
  <c r="E36" i="4"/>
  <c r="F36" i="4" s="1"/>
  <c r="E37" i="4"/>
  <c r="G37" i="4" s="1"/>
  <c r="E38" i="4"/>
  <c r="F38" i="4" s="1"/>
  <c r="E39" i="4"/>
  <c r="G39" i="4" s="1"/>
  <c r="E40" i="4"/>
  <c r="F40" i="4" s="1"/>
  <c r="E41" i="4"/>
  <c r="G41" i="4" s="1"/>
  <c r="E42" i="4"/>
  <c r="F42" i="4" s="1"/>
  <c r="E43" i="4"/>
  <c r="G43" i="4" s="1"/>
  <c r="E44" i="4"/>
  <c r="F44" i="4" s="1"/>
  <c r="E45" i="4"/>
  <c r="G45" i="4" s="1"/>
  <c r="E46" i="4"/>
  <c r="F46" i="4" s="1"/>
  <c r="E47" i="4"/>
  <c r="G47" i="4" s="1"/>
  <c r="E48" i="4"/>
  <c r="F48" i="4" s="1"/>
  <c r="E49" i="4"/>
  <c r="G49" i="4" s="1"/>
  <c r="E50" i="4"/>
  <c r="F50" i="4" s="1"/>
  <c r="E51" i="4"/>
  <c r="G51" i="4" s="1"/>
  <c r="E52" i="4"/>
  <c r="F52" i="4" s="1"/>
  <c r="E53" i="4"/>
  <c r="G53" i="4" s="1"/>
  <c r="E54" i="4"/>
  <c r="F54" i="4" s="1"/>
  <c r="E55" i="4"/>
  <c r="G55" i="4" s="1"/>
  <c r="E56" i="4"/>
  <c r="F56" i="4" s="1"/>
  <c r="E57" i="4"/>
  <c r="G57" i="4" s="1"/>
  <c r="E58" i="4"/>
  <c r="F58" i="4" s="1"/>
  <c r="E59" i="4"/>
  <c r="G59" i="4" s="1"/>
  <c r="E60" i="4"/>
  <c r="F60" i="4" s="1"/>
  <c r="E61" i="4"/>
  <c r="G61" i="4" s="1"/>
  <c r="E62" i="4"/>
  <c r="F62" i="4" s="1"/>
  <c r="E63" i="4"/>
  <c r="G63" i="4" s="1"/>
  <c r="E64" i="4"/>
  <c r="F64" i="4" s="1"/>
  <c r="E65" i="4"/>
  <c r="G65" i="4" s="1"/>
  <c r="E66" i="4"/>
  <c r="F66" i="4" s="1"/>
  <c r="E67" i="4"/>
  <c r="G67" i="4" s="1"/>
  <c r="E68" i="4"/>
  <c r="F68" i="4" s="1"/>
  <c r="E69" i="4"/>
  <c r="G69" i="4" s="1"/>
  <c r="E70" i="4"/>
  <c r="F70" i="4" s="1"/>
  <c r="E2" i="4"/>
  <c r="F2" i="4" s="1"/>
  <c r="E3" i="4"/>
  <c r="G3" i="4" s="1"/>
  <c r="E4" i="4"/>
  <c r="F4" i="4" s="1"/>
  <c r="E5" i="4"/>
  <c r="G5" i="4" s="1"/>
  <c r="E6" i="4"/>
  <c r="F6" i="4" s="1"/>
  <c r="E7" i="4"/>
  <c r="G7" i="4" s="1"/>
  <c r="E71" i="4"/>
  <c r="F71" i="4" s="1"/>
  <c r="R72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M71" i="4"/>
  <c r="N71" i="4" s="1"/>
  <c r="M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1" i="4"/>
  <c r="I70" i="4"/>
  <c r="F3" i="4" l="1"/>
  <c r="F7" i="4"/>
  <c r="F5" i="4"/>
  <c r="G70" i="4"/>
  <c r="G68" i="4"/>
  <c r="G66" i="4"/>
  <c r="G64" i="4"/>
  <c r="G62" i="4"/>
  <c r="G60" i="4"/>
  <c r="G58" i="4"/>
  <c r="G56" i="4"/>
  <c r="G54" i="4"/>
  <c r="G52" i="4"/>
  <c r="G50" i="4"/>
  <c r="G48" i="4"/>
  <c r="G46" i="4"/>
  <c r="G44" i="4"/>
  <c r="G42" i="4"/>
  <c r="G40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G10" i="4"/>
  <c r="G8" i="4"/>
  <c r="G6" i="4"/>
  <c r="G4" i="4"/>
  <c r="G2" i="4"/>
  <c r="AF74" i="9" l="1"/>
  <c r="N74" i="9" l="1"/>
  <c r="J4" i="4" l="1"/>
  <c r="K71" i="4"/>
  <c r="K70" i="4"/>
  <c r="K69" i="4"/>
  <c r="K68" i="4"/>
  <c r="K67" i="4"/>
  <c r="K66" i="4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J2" i="4"/>
  <c r="J3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G69" i="8"/>
  <c r="G68" i="8"/>
  <c r="G67" i="8"/>
  <c r="G66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2" i="8"/>
  <c r="F61" i="8"/>
  <c r="F62" i="8"/>
  <c r="F63" i="8"/>
  <c r="F58" i="8"/>
  <c r="F59" i="8"/>
  <c r="F60" i="8"/>
  <c r="F55" i="8"/>
  <c r="F54" i="8"/>
  <c r="F67" i="8" l="1"/>
  <c r="F68" i="8"/>
  <c r="F69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6" i="8"/>
  <c r="F57" i="8"/>
  <c r="F64" i="8"/>
  <c r="F65" i="8"/>
  <c r="F2" i="8"/>
  <c r="F72" i="8" l="1"/>
  <c r="AP73" i="9" l="1"/>
  <c r="AL73" i="9"/>
  <c r="S73" i="9"/>
  <c r="T75" i="9" s="1"/>
  <c r="R73" i="9"/>
  <c r="M73" i="9"/>
  <c r="L73" i="9"/>
  <c r="N75" i="9" s="1"/>
  <c r="AE71" i="9"/>
  <c r="AD71" i="9"/>
  <c r="AF71" i="9" s="1"/>
  <c r="N71" i="9"/>
  <c r="G71" i="9"/>
  <c r="F71" i="9"/>
  <c r="AE70" i="9"/>
  <c r="AD70" i="9"/>
  <c r="N70" i="9"/>
  <c r="G70" i="9"/>
  <c r="F70" i="9"/>
  <c r="AE69" i="9"/>
  <c r="AD69" i="9"/>
  <c r="N69" i="9"/>
  <c r="G69" i="9"/>
  <c r="F69" i="9"/>
  <c r="AE68" i="9"/>
  <c r="AF68" i="9" s="1"/>
  <c r="AD68" i="9"/>
  <c r="G68" i="9"/>
  <c r="F68" i="9"/>
  <c r="AE67" i="9"/>
  <c r="AD67" i="9"/>
  <c r="N67" i="9"/>
  <c r="G67" i="9"/>
  <c r="F67" i="9"/>
  <c r="AE66" i="9"/>
  <c r="AD66" i="9"/>
  <c r="AF66" i="9" s="1"/>
  <c r="N66" i="9"/>
  <c r="G66" i="9"/>
  <c r="F66" i="9"/>
  <c r="AE65" i="9"/>
  <c r="AF65" i="9" s="1"/>
  <c r="AD65" i="9"/>
  <c r="T65" i="9"/>
  <c r="N65" i="9"/>
  <c r="G65" i="9"/>
  <c r="F65" i="9"/>
  <c r="AE64" i="9"/>
  <c r="AF64" i="9" s="1"/>
  <c r="AD64" i="9"/>
  <c r="T64" i="9"/>
  <c r="N64" i="9"/>
  <c r="G64" i="9"/>
  <c r="F64" i="9"/>
  <c r="AE63" i="9"/>
  <c r="AD63" i="9"/>
  <c r="AF63" i="9" s="1"/>
  <c r="T63" i="9"/>
  <c r="N63" i="9"/>
  <c r="G63" i="9"/>
  <c r="F63" i="9"/>
  <c r="AF62" i="9"/>
  <c r="AE62" i="9"/>
  <c r="AD62" i="9"/>
  <c r="T62" i="9"/>
  <c r="N62" i="9"/>
  <c r="G62" i="9"/>
  <c r="F62" i="9"/>
  <c r="AE61" i="9"/>
  <c r="AF61" i="9" s="1"/>
  <c r="AD61" i="9"/>
  <c r="T61" i="9"/>
  <c r="N61" i="9"/>
  <c r="G61" i="9"/>
  <c r="F61" i="9"/>
  <c r="AE60" i="9"/>
  <c r="AF60" i="9" s="1"/>
  <c r="AD60" i="9"/>
  <c r="T60" i="9"/>
  <c r="N60" i="9"/>
  <c r="G60" i="9"/>
  <c r="F60" i="9"/>
  <c r="AE59" i="9"/>
  <c r="AD59" i="9"/>
  <c r="AF59" i="9" s="1"/>
  <c r="T59" i="9"/>
  <c r="N59" i="9"/>
  <c r="G59" i="9"/>
  <c r="F59" i="9"/>
  <c r="AF58" i="9"/>
  <c r="AE58" i="9"/>
  <c r="AD58" i="9"/>
  <c r="N58" i="9"/>
  <c r="G58" i="9"/>
  <c r="F58" i="9"/>
  <c r="AE57" i="9"/>
  <c r="AF57" i="9" s="1"/>
  <c r="AD57" i="9"/>
  <c r="T57" i="9"/>
  <c r="N57" i="9"/>
  <c r="G57" i="9"/>
  <c r="F57" i="9"/>
  <c r="AE56" i="9"/>
  <c r="AD56" i="9"/>
  <c r="AF56" i="9" s="1"/>
  <c r="N56" i="9"/>
  <c r="G56" i="9"/>
  <c r="F56" i="9"/>
  <c r="AE55" i="9"/>
  <c r="AF55" i="9" s="1"/>
  <c r="AD55" i="9"/>
  <c r="T55" i="9"/>
  <c r="N55" i="9"/>
  <c r="G55" i="9"/>
  <c r="F55" i="9"/>
  <c r="AE54" i="9"/>
  <c r="AF54" i="9" s="1"/>
  <c r="AD54" i="9"/>
  <c r="N54" i="9"/>
  <c r="G54" i="9"/>
  <c r="F54" i="9"/>
  <c r="AF53" i="9"/>
  <c r="AE53" i="9"/>
  <c r="AD53" i="9"/>
  <c r="N53" i="9"/>
  <c r="G53" i="9"/>
  <c r="F53" i="9"/>
  <c r="AE52" i="9"/>
  <c r="AF52" i="9" s="1"/>
  <c r="AD52" i="9"/>
  <c r="T52" i="9"/>
  <c r="N52" i="9"/>
  <c r="G52" i="9"/>
  <c r="F52" i="9"/>
  <c r="AE51" i="9"/>
  <c r="AD51" i="9"/>
  <c r="AF51" i="9" s="1"/>
  <c r="N51" i="9"/>
  <c r="G51" i="9"/>
  <c r="F51" i="9"/>
  <c r="AE50" i="9"/>
  <c r="AF50" i="9" s="1"/>
  <c r="AD50" i="9"/>
  <c r="T50" i="9"/>
  <c r="N50" i="9"/>
  <c r="G50" i="9"/>
  <c r="F50" i="9"/>
  <c r="AE49" i="9"/>
  <c r="AF49" i="9" s="1"/>
  <c r="AD49" i="9"/>
  <c r="T49" i="9"/>
  <c r="N49" i="9"/>
  <c r="G49" i="9"/>
  <c r="F49" i="9"/>
  <c r="AE48" i="9"/>
  <c r="AD48" i="9"/>
  <c r="AF48" i="9" s="1"/>
  <c r="T48" i="9"/>
  <c r="N48" i="9"/>
  <c r="G48" i="9"/>
  <c r="F48" i="9"/>
  <c r="AF47" i="9"/>
  <c r="AE47" i="9"/>
  <c r="AD47" i="9"/>
  <c r="T47" i="9"/>
  <c r="N47" i="9"/>
  <c r="G47" i="9"/>
  <c r="F47" i="9"/>
  <c r="AE46" i="9"/>
  <c r="AF46" i="9" s="1"/>
  <c r="AD46" i="9"/>
  <c r="T46" i="9"/>
  <c r="N46" i="9"/>
  <c r="G46" i="9"/>
  <c r="F46" i="9"/>
  <c r="AE45" i="9"/>
  <c r="AF45" i="9" s="1"/>
  <c r="AD45" i="9"/>
  <c r="T45" i="9"/>
  <c r="N45" i="9"/>
  <c r="G45" i="9"/>
  <c r="F45" i="9"/>
  <c r="AE44" i="9"/>
  <c r="AD44" i="9"/>
  <c r="AF44" i="9" s="1"/>
  <c r="T44" i="9"/>
  <c r="N44" i="9"/>
  <c r="G44" i="9"/>
  <c r="F44" i="9"/>
  <c r="AF43" i="9"/>
  <c r="AE43" i="9"/>
  <c r="AD43" i="9"/>
  <c r="N43" i="9"/>
  <c r="G43" i="9"/>
  <c r="F43" i="9"/>
  <c r="AE42" i="9"/>
  <c r="AF42" i="9" s="1"/>
  <c r="AD42" i="9"/>
  <c r="T42" i="9"/>
  <c r="N42" i="9"/>
  <c r="G42" i="9"/>
  <c r="F42" i="9"/>
  <c r="AE41" i="9"/>
  <c r="AD41" i="9"/>
  <c r="T41" i="9"/>
  <c r="N41" i="9"/>
  <c r="G41" i="9"/>
  <c r="F41" i="9"/>
  <c r="AE40" i="9"/>
  <c r="AD40" i="9"/>
  <c r="T40" i="9"/>
  <c r="N40" i="9"/>
  <c r="G40" i="9"/>
  <c r="F40" i="9"/>
  <c r="AE39" i="9"/>
  <c r="AD39" i="9"/>
  <c r="AF39" i="9" s="1"/>
  <c r="T39" i="9"/>
  <c r="N39" i="9"/>
  <c r="G39" i="9"/>
  <c r="F39" i="9"/>
  <c r="AE38" i="9"/>
  <c r="AF38" i="9" s="1"/>
  <c r="AD38" i="9"/>
  <c r="N38" i="9"/>
  <c r="G38" i="9"/>
  <c r="F38" i="9"/>
  <c r="AE37" i="9"/>
  <c r="AF37" i="9" s="1"/>
  <c r="AD37" i="9"/>
  <c r="T37" i="9"/>
  <c r="N37" i="9"/>
  <c r="G37" i="9"/>
  <c r="F37" i="9"/>
  <c r="AE36" i="9"/>
  <c r="AD36" i="9"/>
  <c r="N36" i="9"/>
  <c r="G36" i="9"/>
  <c r="F36" i="9"/>
  <c r="AF35" i="9"/>
  <c r="AE35" i="9"/>
  <c r="AD35" i="9"/>
  <c r="T35" i="9"/>
  <c r="N35" i="9"/>
  <c r="G35" i="9"/>
  <c r="F35" i="9"/>
  <c r="AE34" i="9"/>
  <c r="AF34" i="9" s="1"/>
  <c r="AD34" i="9"/>
  <c r="N34" i="9"/>
  <c r="G34" i="9"/>
  <c r="F34" i="9"/>
  <c r="AE33" i="9"/>
  <c r="AF33" i="9" s="1"/>
  <c r="AD33" i="9"/>
  <c r="N33" i="9"/>
  <c r="G33" i="9"/>
  <c r="F33" i="9"/>
  <c r="AE32" i="9"/>
  <c r="AD32" i="9"/>
  <c r="T32" i="9"/>
  <c r="N32" i="9"/>
  <c r="G32" i="9"/>
  <c r="F32" i="9"/>
  <c r="AF31" i="9"/>
  <c r="AE31" i="9"/>
  <c r="AD31" i="9"/>
  <c r="T31" i="9"/>
  <c r="N31" i="9"/>
  <c r="G31" i="9"/>
  <c r="F31" i="9"/>
  <c r="AE30" i="9"/>
  <c r="AF30" i="9" s="1"/>
  <c r="AD30" i="9"/>
  <c r="T30" i="9"/>
  <c r="N30" i="9"/>
  <c r="G30" i="9"/>
  <c r="F30" i="9"/>
  <c r="AE29" i="9"/>
  <c r="AD29" i="9"/>
  <c r="T29" i="9"/>
  <c r="N29" i="9"/>
  <c r="G29" i="9"/>
  <c r="F29" i="9"/>
  <c r="AE28" i="9"/>
  <c r="AF28" i="9" s="1"/>
  <c r="AD28" i="9"/>
  <c r="N28" i="9"/>
  <c r="G28" i="9"/>
  <c r="F28" i="9"/>
  <c r="AE27" i="9"/>
  <c r="AD27" i="9"/>
  <c r="AF27" i="9" s="1"/>
  <c r="N27" i="9"/>
  <c r="G27" i="9"/>
  <c r="F27" i="9"/>
  <c r="AE26" i="9"/>
  <c r="AF26" i="9" s="1"/>
  <c r="AD26" i="9"/>
  <c r="T26" i="9"/>
  <c r="N26" i="9"/>
  <c r="G26" i="9"/>
  <c r="F26" i="9"/>
  <c r="AE25" i="9"/>
  <c r="AD25" i="9"/>
  <c r="T25" i="9"/>
  <c r="N25" i="9"/>
  <c r="G25" i="9"/>
  <c r="F25" i="9"/>
  <c r="AE24" i="9"/>
  <c r="AF24" i="9" s="1"/>
  <c r="AD24" i="9"/>
  <c r="T24" i="9"/>
  <c r="N24" i="9"/>
  <c r="G24" i="9"/>
  <c r="F24" i="9"/>
  <c r="AE23" i="9"/>
  <c r="AF23" i="9" s="1"/>
  <c r="AD23" i="9"/>
  <c r="T23" i="9"/>
  <c r="N23" i="9"/>
  <c r="G23" i="9"/>
  <c r="F23" i="9"/>
  <c r="AE22" i="9"/>
  <c r="AD22" i="9"/>
  <c r="T22" i="9"/>
  <c r="N22" i="9"/>
  <c r="G22" i="9"/>
  <c r="F22" i="9"/>
  <c r="AE21" i="9"/>
  <c r="AD21" i="9"/>
  <c r="N21" i="9"/>
  <c r="G21" i="9"/>
  <c r="F21" i="9"/>
  <c r="AE20" i="9"/>
  <c r="AD20" i="9"/>
  <c r="T20" i="9"/>
  <c r="N20" i="9"/>
  <c r="G20" i="9"/>
  <c r="F20" i="9"/>
  <c r="AE19" i="9"/>
  <c r="AD19" i="9"/>
  <c r="T19" i="9"/>
  <c r="N19" i="9"/>
  <c r="G19" i="9"/>
  <c r="F19" i="9"/>
  <c r="AE18" i="9"/>
  <c r="AD18" i="9"/>
  <c r="N18" i="9"/>
  <c r="G18" i="9"/>
  <c r="F18" i="9"/>
  <c r="AE17" i="9"/>
  <c r="AD17" i="9"/>
  <c r="T17" i="9"/>
  <c r="N17" i="9"/>
  <c r="G17" i="9"/>
  <c r="F17" i="9"/>
  <c r="AE16" i="9"/>
  <c r="AD16" i="9"/>
  <c r="T16" i="9"/>
  <c r="N16" i="9"/>
  <c r="G16" i="9"/>
  <c r="F16" i="9"/>
  <c r="AE15" i="9"/>
  <c r="AD15" i="9"/>
  <c r="T15" i="9"/>
  <c r="N15" i="9"/>
  <c r="G15" i="9"/>
  <c r="F15" i="9"/>
  <c r="AE14" i="9"/>
  <c r="AD14" i="9"/>
  <c r="T14" i="9"/>
  <c r="N14" i="9"/>
  <c r="G14" i="9"/>
  <c r="F14" i="9"/>
  <c r="AE13" i="9"/>
  <c r="AD13" i="9"/>
  <c r="T13" i="9"/>
  <c r="N13" i="9"/>
  <c r="G13" i="9"/>
  <c r="F13" i="9"/>
  <c r="AE12" i="9"/>
  <c r="AD12" i="9"/>
  <c r="N12" i="9"/>
  <c r="G12" i="9"/>
  <c r="F12" i="9"/>
  <c r="AE11" i="9"/>
  <c r="AF11" i="9" s="1"/>
  <c r="AD11" i="9"/>
  <c r="T11" i="9"/>
  <c r="N11" i="9"/>
  <c r="G11" i="9"/>
  <c r="F11" i="9"/>
  <c r="AE10" i="9"/>
  <c r="AD10" i="9"/>
  <c r="N10" i="9"/>
  <c r="G10" i="9"/>
  <c r="F10" i="9"/>
  <c r="AE9" i="9"/>
  <c r="AD9" i="9"/>
  <c r="T9" i="9"/>
  <c r="N9" i="9"/>
  <c r="G9" i="9"/>
  <c r="F9" i="9"/>
  <c r="AE8" i="9"/>
  <c r="AD8" i="9"/>
  <c r="T8" i="9"/>
  <c r="N8" i="9"/>
  <c r="G8" i="9"/>
  <c r="F8" i="9"/>
  <c r="AE7" i="9"/>
  <c r="AD7" i="9"/>
  <c r="T7" i="9"/>
  <c r="N7" i="9"/>
  <c r="G7" i="9"/>
  <c r="F7" i="9"/>
  <c r="AE6" i="9"/>
  <c r="AD6" i="9"/>
  <c r="N6" i="9"/>
  <c r="G6" i="9"/>
  <c r="F6" i="9"/>
  <c r="AE5" i="9"/>
  <c r="AD5" i="9"/>
  <c r="T5" i="9"/>
  <c r="N5" i="9"/>
  <c r="G5" i="9"/>
  <c r="F5" i="9"/>
  <c r="AE4" i="9"/>
  <c r="AD4" i="9"/>
  <c r="T4" i="9"/>
  <c r="N4" i="9"/>
  <c r="G4" i="9"/>
  <c r="F4" i="9"/>
  <c r="AE3" i="9"/>
  <c r="AD3" i="9"/>
  <c r="N3" i="9"/>
  <c r="G3" i="9"/>
  <c r="F3" i="9"/>
  <c r="AE2" i="9"/>
  <c r="AD2" i="9"/>
  <c r="T2" i="9"/>
  <c r="N2" i="9"/>
  <c r="G2" i="9"/>
  <c r="F2" i="9"/>
  <c r="AE67" i="11"/>
  <c r="Z67" i="11"/>
  <c r="S67" i="11"/>
  <c r="O67" i="11"/>
  <c r="P67" i="11" s="1"/>
  <c r="N67" i="11"/>
  <c r="E67" i="11"/>
  <c r="C67" i="11"/>
  <c r="AF66" i="11"/>
  <c r="AE66" i="11"/>
  <c r="Z66" i="11"/>
  <c r="U66" i="11"/>
  <c r="AF65" i="11"/>
  <c r="AA65" i="11"/>
  <c r="Y65" i="11"/>
  <c r="T65" i="11"/>
  <c r="U65" i="11" s="1"/>
  <c r="R65" i="11"/>
  <c r="Q65" i="11"/>
  <c r="G65" i="11"/>
  <c r="K65" i="11" s="1"/>
  <c r="D65" i="11"/>
  <c r="H65" i="11" s="1"/>
  <c r="AF64" i="11"/>
  <c r="AA64" i="11"/>
  <c r="Y64" i="11"/>
  <c r="T64" i="11"/>
  <c r="U64" i="11" s="1"/>
  <c r="R64" i="11"/>
  <c r="Q64" i="11"/>
  <c r="H64" i="11"/>
  <c r="G64" i="11"/>
  <c r="K64" i="11" s="1"/>
  <c r="D64" i="11"/>
  <c r="AF63" i="11"/>
  <c r="AA63" i="11"/>
  <c r="Y63" i="11"/>
  <c r="T63" i="11"/>
  <c r="U63" i="11" s="1"/>
  <c r="R63" i="11"/>
  <c r="Q63" i="11"/>
  <c r="G63" i="11"/>
  <c r="D63" i="11"/>
  <c r="K63" i="11" s="1"/>
  <c r="AF62" i="11"/>
  <c r="AA62" i="11"/>
  <c r="Y62" i="11"/>
  <c r="T62" i="11"/>
  <c r="U62" i="11" s="1"/>
  <c r="V62" i="11" s="1"/>
  <c r="R62" i="11"/>
  <c r="Q62" i="11"/>
  <c r="G62" i="11"/>
  <c r="D62" i="11"/>
  <c r="H62" i="11" s="1"/>
  <c r="AF61" i="11"/>
  <c r="AA61" i="11"/>
  <c r="Y61" i="11"/>
  <c r="T61" i="11"/>
  <c r="U61" i="11" s="1"/>
  <c r="R61" i="11"/>
  <c r="Q61" i="11"/>
  <c r="G61" i="11"/>
  <c r="D61" i="11"/>
  <c r="H61" i="11" s="1"/>
  <c r="AF60" i="11"/>
  <c r="AA60" i="11"/>
  <c r="Y60" i="11"/>
  <c r="T60" i="11"/>
  <c r="U60" i="11" s="1"/>
  <c r="R60" i="11"/>
  <c r="Q60" i="11"/>
  <c r="G60" i="11"/>
  <c r="K60" i="11" s="1"/>
  <c r="D60" i="11"/>
  <c r="H60" i="11" s="1"/>
  <c r="AF59" i="11"/>
  <c r="AA59" i="11"/>
  <c r="Y59" i="11"/>
  <c r="U59" i="11"/>
  <c r="V59" i="11" s="1"/>
  <c r="T59" i="11"/>
  <c r="R59" i="11"/>
  <c r="Q59" i="11"/>
  <c r="H59" i="11"/>
  <c r="G59" i="11"/>
  <c r="K59" i="11" s="1"/>
  <c r="D59" i="11"/>
  <c r="AF58" i="11"/>
  <c r="AA58" i="11"/>
  <c r="Y58" i="11"/>
  <c r="T58" i="11"/>
  <c r="U58" i="11" s="1"/>
  <c r="W58" i="11" s="1"/>
  <c r="R58" i="11"/>
  <c r="Q58" i="11"/>
  <c r="G58" i="11"/>
  <c r="D58" i="11"/>
  <c r="H58" i="11" s="1"/>
  <c r="AF57" i="11"/>
  <c r="AA57" i="11"/>
  <c r="Y57" i="11"/>
  <c r="T57" i="11"/>
  <c r="U57" i="11" s="1"/>
  <c r="V57" i="11" s="1"/>
  <c r="R57" i="11"/>
  <c r="Q57" i="11"/>
  <c r="G57" i="11"/>
  <c r="D57" i="11"/>
  <c r="H57" i="11" s="1"/>
  <c r="AF56" i="11"/>
  <c r="AA56" i="11"/>
  <c r="Y56" i="11"/>
  <c r="T56" i="11"/>
  <c r="U56" i="11" s="1"/>
  <c r="R56" i="11"/>
  <c r="Q56" i="11"/>
  <c r="G56" i="11"/>
  <c r="D56" i="11"/>
  <c r="AF55" i="11"/>
  <c r="AA55" i="11"/>
  <c r="Y55" i="11"/>
  <c r="T55" i="11"/>
  <c r="U55" i="11" s="1"/>
  <c r="R55" i="11"/>
  <c r="Q55" i="11"/>
  <c r="G55" i="11"/>
  <c r="K55" i="11" s="1"/>
  <c r="D55" i="11"/>
  <c r="H55" i="11" s="1"/>
  <c r="AF54" i="11"/>
  <c r="AA54" i="11"/>
  <c r="Y54" i="11"/>
  <c r="W54" i="11"/>
  <c r="T54" i="11"/>
  <c r="U54" i="11" s="1"/>
  <c r="V54" i="11" s="1"/>
  <c r="R54" i="11"/>
  <c r="Q54" i="11"/>
  <c r="H54" i="11"/>
  <c r="G54" i="11"/>
  <c r="K54" i="11" s="1"/>
  <c r="D54" i="11"/>
  <c r="AF53" i="11"/>
  <c r="AA53" i="11"/>
  <c r="Y53" i="11"/>
  <c r="T53" i="11"/>
  <c r="U53" i="11" s="1"/>
  <c r="R53" i="11"/>
  <c r="Q53" i="11"/>
  <c r="G53" i="11"/>
  <c r="K53" i="11" s="1"/>
  <c r="D53" i="11"/>
  <c r="H53" i="11" s="1"/>
  <c r="AF52" i="11"/>
  <c r="AA52" i="11"/>
  <c r="Y52" i="11"/>
  <c r="U52" i="11"/>
  <c r="T52" i="11"/>
  <c r="R52" i="11"/>
  <c r="Q52" i="11"/>
  <c r="G52" i="11"/>
  <c r="D52" i="11"/>
  <c r="K52" i="11" s="1"/>
  <c r="AF51" i="11"/>
  <c r="AA51" i="11"/>
  <c r="Y51" i="11"/>
  <c r="T51" i="11"/>
  <c r="U51" i="11" s="1"/>
  <c r="R51" i="11"/>
  <c r="Q51" i="11"/>
  <c r="G51" i="11"/>
  <c r="K51" i="11" s="1"/>
  <c r="D51" i="11"/>
  <c r="H51" i="11" s="1"/>
  <c r="AF50" i="11"/>
  <c r="AA50" i="11"/>
  <c r="Y50" i="11"/>
  <c r="W50" i="11"/>
  <c r="V50" i="11"/>
  <c r="T50" i="11"/>
  <c r="U50" i="11" s="1"/>
  <c r="R50" i="11"/>
  <c r="Q50" i="11"/>
  <c r="G50" i="11"/>
  <c r="D50" i="11"/>
  <c r="H50" i="11" s="1"/>
  <c r="AF49" i="11"/>
  <c r="AA49" i="11"/>
  <c r="Y49" i="11"/>
  <c r="U49" i="11"/>
  <c r="T49" i="11"/>
  <c r="R49" i="11"/>
  <c r="Q49" i="11"/>
  <c r="K49" i="11"/>
  <c r="H49" i="11"/>
  <c r="G49" i="11"/>
  <c r="D49" i="11"/>
  <c r="AF48" i="11"/>
  <c r="AA48" i="11"/>
  <c r="Y48" i="11"/>
  <c r="T48" i="11"/>
  <c r="U48" i="11" s="1"/>
  <c r="V48" i="11" s="1"/>
  <c r="R48" i="11"/>
  <c r="Q48" i="11"/>
  <c r="G48" i="11"/>
  <c r="D48" i="11"/>
  <c r="H48" i="11" s="1"/>
  <c r="AF47" i="11"/>
  <c r="AA47" i="11"/>
  <c r="Y47" i="11"/>
  <c r="W47" i="11"/>
  <c r="V47" i="11"/>
  <c r="U47" i="11"/>
  <c r="T47" i="11"/>
  <c r="R47" i="11"/>
  <c r="Q47" i="11"/>
  <c r="G47" i="11"/>
  <c r="K47" i="11" s="1"/>
  <c r="D47" i="11"/>
  <c r="H47" i="11" s="1"/>
  <c r="AF46" i="11"/>
  <c r="AA46" i="11"/>
  <c r="Y46" i="11"/>
  <c r="U46" i="11"/>
  <c r="W46" i="11" s="1"/>
  <c r="T46" i="11"/>
  <c r="R46" i="11"/>
  <c r="Q46" i="11"/>
  <c r="G46" i="11"/>
  <c r="D46" i="11"/>
  <c r="AF45" i="11"/>
  <c r="AA45" i="11"/>
  <c r="Y45" i="11"/>
  <c r="U45" i="11"/>
  <c r="T45" i="11"/>
  <c r="R45" i="11"/>
  <c r="Q45" i="11"/>
  <c r="G45" i="11"/>
  <c r="D45" i="11"/>
  <c r="K45" i="11" s="1"/>
  <c r="AF44" i="11"/>
  <c r="AA44" i="11"/>
  <c r="Y44" i="11"/>
  <c r="T44" i="11"/>
  <c r="U44" i="11" s="1"/>
  <c r="R44" i="11"/>
  <c r="Q44" i="11"/>
  <c r="G44" i="11"/>
  <c r="D44" i="11"/>
  <c r="H44" i="11" s="1"/>
  <c r="AF43" i="11"/>
  <c r="AA43" i="11"/>
  <c r="Y43" i="11"/>
  <c r="W43" i="11"/>
  <c r="U43" i="11"/>
  <c r="V43" i="11" s="1"/>
  <c r="T43" i="11"/>
  <c r="R43" i="11"/>
  <c r="Q43" i="11"/>
  <c r="G43" i="11"/>
  <c r="D43" i="11"/>
  <c r="H43" i="11" s="1"/>
  <c r="AF42" i="11"/>
  <c r="AA42" i="11"/>
  <c r="Y42" i="11"/>
  <c r="T42" i="11"/>
  <c r="U42" i="11" s="1"/>
  <c r="W42" i="11" s="1"/>
  <c r="R42" i="11"/>
  <c r="Q42" i="11"/>
  <c r="G42" i="11"/>
  <c r="D42" i="11"/>
  <c r="AF41" i="11"/>
  <c r="AA41" i="11"/>
  <c r="Y41" i="11"/>
  <c r="T41" i="11"/>
  <c r="U41" i="11" s="1"/>
  <c r="R41" i="11"/>
  <c r="Q41" i="11"/>
  <c r="G41" i="11"/>
  <c r="D41" i="11"/>
  <c r="H41" i="11" s="1"/>
  <c r="AF40" i="11"/>
  <c r="AA40" i="11"/>
  <c r="Y40" i="11"/>
  <c r="T40" i="11"/>
  <c r="U40" i="11" s="1"/>
  <c r="R40" i="11"/>
  <c r="Q40" i="11"/>
  <c r="G40" i="11"/>
  <c r="K40" i="11" s="1"/>
  <c r="D40" i="11"/>
  <c r="H40" i="11" s="1"/>
  <c r="AF39" i="11"/>
  <c r="AA39" i="11"/>
  <c r="Y39" i="11"/>
  <c r="T39" i="11"/>
  <c r="U39" i="11" s="1"/>
  <c r="R39" i="11"/>
  <c r="Q39" i="11"/>
  <c r="G39" i="11"/>
  <c r="K39" i="11" s="1"/>
  <c r="D39" i="11"/>
  <c r="H39" i="11" s="1"/>
  <c r="AF38" i="11"/>
  <c r="AA38" i="11"/>
  <c r="Y38" i="11"/>
  <c r="T38" i="11"/>
  <c r="U38" i="11" s="1"/>
  <c r="R38" i="11"/>
  <c r="Q38" i="11"/>
  <c r="G38" i="11"/>
  <c r="K38" i="11" s="1"/>
  <c r="D38" i="11"/>
  <c r="H38" i="11" s="1"/>
  <c r="AF37" i="11"/>
  <c r="AA37" i="11"/>
  <c r="Y37" i="11"/>
  <c r="T37" i="11"/>
  <c r="U37" i="11" s="1"/>
  <c r="R37" i="11"/>
  <c r="Q37" i="11"/>
  <c r="H37" i="11"/>
  <c r="G37" i="11"/>
  <c r="D37" i="11"/>
  <c r="AF36" i="11"/>
  <c r="AA36" i="11"/>
  <c r="Y36" i="11"/>
  <c r="T36" i="11"/>
  <c r="U36" i="11" s="1"/>
  <c r="W36" i="11" s="1"/>
  <c r="R36" i="11"/>
  <c r="Q36" i="11"/>
  <c r="G36" i="11"/>
  <c r="D36" i="11"/>
  <c r="H36" i="11" s="1"/>
  <c r="AF35" i="11"/>
  <c r="AA35" i="11"/>
  <c r="Y35" i="11"/>
  <c r="T35" i="11"/>
  <c r="U35" i="11" s="1"/>
  <c r="R35" i="11"/>
  <c r="Q35" i="11"/>
  <c r="G35" i="11"/>
  <c r="K35" i="11" s="1"/>
  <c r="D35" i="11"/>
  <c r="H35" i="11" s="1"/>
  <c r="AF34" i="11"/>
  <c r="AA34" i="11"/>
  <c r="Y34" i="11"/>
  <c r="T34" i="11"/>
  <c r="U34" i="11" s="1"/>
  <c r="R34" i="11"/>
  <c r="Q34" i="11"/>
  <c r="H34" i="11"/>
  <c r="G34" i="11"/>
  <c r="K34" i="11" s="1"/>
  <c r="D34" i="11"/>
  <c r="AF33" i="11"/>
  <c r="AA33" i="11"/>
  <c r="Y33" i="11"/>
  <c r="T33" i="11"/>
  <c r="U33" i="11" s="1"/>
  <c r="R33" i="11"/>
  <c r="Q33" i="11"/>
  <c r="G33" i="11"/>
  <c r="K33" i="11" s="1"/>
  <c r="D33" i="11"/>
  <c r="H33" i="11" s="1"/>
  <c r="AF32" i="11"/>
  <c r="AA32" i="11"/>
  <c r="Y32" i="11"/>
  <c r="W32" i="11"/>
  <c r="T32" i="11"/>
  <c r="U32" i="11" s="1"/>
  <c r="V32" i="11" s="1"/>
  <c r="R32" i="11"/>
  <c r="Q32" i="11"/>
  <c r="G32" i="11"/>
  <c r="D32" i="11"/>
  <c r="H32" i="11" s="1"/>
  <c r="AF31" i="11"/>
  <c r="AA31" i="11"/>
  <c r="Y31" i="11"/>
  <c r="T31" i="11"/>
  <c r="U31" i="11" s="1"/>
  <c r="R31" i="11"/>
  <c r="Q31" i="11"/>
  <c r="G31" i="11"/>
  <c r="D31" i="11"/>
  <c r="H31" i="11" s="1"/>
  <c r="AF30" i="11"/>
  <c r="AA30" i="11"/>
  <c r="Y30" i="11"/>
  <c r="V30" i="11"/>
  <c r="U30" i="11"/>
  <c r="W30" i="11" s="1"/>
  <c r="T30" i="11"/>
  <c r="R30" i="11"/>
  <c r="Q30" i="11"/>
  <c r="K30" i="11"/>
  <c r="G30" i="11"/>
  <c r="D30" i="11"/>
  <c r="H30" i="11" s="1"/>
  <c r="AF29" i="11"/>
  <c r="AA29" i="11"/>
  <c r="Y29" i="11"/>
  <c r="U29" i="11"/>
  <c r="V29" i="11" s="1"/>
  <c r="T29" i="11"/>
  <c r="R29" i="11"/>
  <c r="Q29" i="11"/>
  <c r="K29" i="11"/>
  <c r="G29" i="11"/>
  <c r="D29" i="11"/>
  <c r="H29" i="11" s="1"/>
  <c r="AF28" i="11"/>
  <c r="AA28" i="11"/>
  <c r="Y28" i="11"/>
  <c r="T28" i="11"/>
  <c r="U28" i="11" s="1"/>
  <c r="R28" i="11"/>
  <c r="Q28" i="11"/>
  <c r="G28" i="11"/>
  <c r="D28" i="11"/>
  <c r="H28" i="11" s="1"/>
  <c r="AF27" i="11"/>
  <c r="AA27" i="11"/>
  <c r="Y27" i="11"/>
  <c r="U27" i="11"/>
  <c r="V27" i="11" s="1"/>
  <c r="T27" i="11"/>
  <c r="R27" i="11"/>
  <c r="Q27" i="11"/>
  <c r="G27" i="11"/>
  <c r="K27" i="11" s="1"/>
  <c r="D27" i="11"/>
  <c r="H27" i="11" s="1"/>
  <c r="AF26" i="11"/>
  <c r="AA26" i="11"/>
  <c r="Y26" i="11"/>
  <c r="V26" i="11"/>
  <c r="T26" i="11"/>
  <c r="U26" i="11" s="1"/>
  <c r="W26" i="11" s="1"/>
  <c r="R26" i="11"/>
  <c r="Q26" i="11"/>
  <c r="G26" i="11"/>
  <c r="D26" i="11"/>
  <c r="AF25" i="11"/>
  <c r="AA25" i="11"/>
  <c r="Y25" i="11"/>
  <c r="W25" i="11"/>
  <c r="T25" i="11"/>
  <c r="U25" i="11" s="1"/>
  <c r="V25" i="11" s="1"/>
  <c r="R25" i="11"/>
  <c r="Q25" i="11"/>
  <c r="G25" i="11"/>
  <c r="D25" i="11"/>
  <c r="H25" i="11" s="1"/>
  <c r="AF24" i="11"/>
  <c r="AA24" i="11"/>
  <c r="Y24" i="11"/>
  <c r="V24" i="11"/>
  <c r="T24" i="11"/>
  <c r="U24" i="11" s="1"/>
  <c r="W24" i="11" s="1"/>
  <c r="R24" i="11"/>
  <c r="Q24" i="11"/>
  <c r="H24" i="11"/>
  <c r="G24" i="11"/>
  <c r="K24" i="11" s="1"/>
  <c r="D24" i="11"/>
  <c r="AF23" i="11"/>
  <c r="AA23" i="11"/>
  <c r="Y23" i="11"/>
  <c r="T23" i="11"/>
  <c r="U23" i="11" s="1"/>
  <c r="R23" i="11"/>
  <c r="Q23" i="11"/>
  <c r="G23" i="11"/>
  <c r="K23" i="11" s="1"/>
  <c r="D23" i="11"/>
  <c r="H23" i="11" s="1"/>
  <c r="AF22" i="11"/>
  <c r="AA22" i="11"/>
  <c r="Y22" i="11"/>
  <c r="T22" i="11"/>
  <c r="U22" i="11" s="1"/>
  <c r="R22" i="11"/>
  <c r="Q22" i="11"/>
  <c r="G22" i="11"/>
  <c r="K22" i="11" s="1"/>
  <c r="D22" i="11"/>
  <c r="H22" i="11" s="1"/>
  <c r="AF21" i="11"/>
  <c r="AA21" i="11"/>
  <c r="Y21" i="11"/>
  <c r="T21" i="11"/>
  <c r="U21" i="11" s="1"/>
  <c r="R21" i="11"/>
  <c r="Q21" i="11"/>
  <c r="H21" i="11"/>
  <c r="G21" i="11"/>
  <c r="K21" i="11" s="1"/>
  <c r="D21" i="11"/>
  <c r="AF20" i="11"/>
  <c r="AA20" i="11"/>
  <c r="Y20" i="11"/>
  <c r="T20" i="11"/>
  <c r="U20" i="11" s="1"/>
  <c r="W20" i="11" s="1"/>
  <c r="R20" i="11"/>
  <c r="Q20" i="11"/>
  <c r="G20" i="11"/>
  <c r="D20" i="11"/>
  <c r="H20" i="11" s="1"/>
  <c r="AF19" i="11"/>
  <c r="AA19" i="11"/>
  <c r="Y19" i="11"/>
  <c r="T19" i="11"/>
  <c r="U19" i="11" s="1"/>
  <c r="R19" i="11"/>
  <c r="Q19" i="11"/>
  <c r="G19" i="11"/>
  <c r="K19" i="11" s="1"/>
  <c r="D19" i="11"/>
  <c r="H19" i="11" s="1"/>
  <c r="AF18" i="11"/>
  <c r="AA18" i="11"/>
  <c r="Y18" i="11"/>
  <c r="T18" i="11"/>
  <c r="U18" i="11" s="1"/>
  <c r="R18" i="11"/>
  <c r="Q18" i="11"/>
  <c r="H18" i="11"/>
  <c r="G18" i="11"/>
  <c r="K18" i="11" s="1"/>
  <c r="D18" i="11"/>
  <c r="AF17" i="11"/>
  <c r="AA17" i="11"/>
  <c r="Y17" i="11"/>
  <c r="U17" i="11"/>
  <c r="T17" i="11"/>
  <c r="R17" i="11"/>
  <c r="Q17" i="11"/>
  <c r="G17" i="11"/>
  <c r="K17" i="11" s="1"/>
  <c r="D17" i="11"/>
  <c r="H17" i="11" s="1"/>
  <c r="AF16" i="11"/>
  <c r="AA16" i="11"/>
  <c r="Y16" i="11"/>
  <c r="W16" i="11"/>
  <c r="T16" i="11"/>
  <c r="U16" i="11" s="1"/>
  <c r="V16" i="11" s="1"/>
  <c r="R16" i="11"/>
  <c r="Q16" i="11"/>
  <c r="G16" i="11"/>
  <c r="D16" i="11"/>
  <c r="H16" i="11" s="1"/>
  <c r="AF15" i="11"/>
  <c r="AA15" i="11"/>
  <c r="Y15" i="11"/>
  <c r="U15" i="11"/>
  <c r="W15" i="11" s="1"/>
  <c r="T15" i="11"/>
  <c r="R15" i="11"/>
  <c r="Q15" i="11"/>
  <c r="G15" i="11"/>
  <c r="K15" i="11" s="1"/>
  <c r="D15" i="11"/>
  <c r="H15" i="11" s="1"/>
  <c r="AF14" i="11"/>
  <c r="AA14" i="11"/>
  <c r="Y14" i="11"/>
  <c r="V14" i="11"/>
  <c r="U14" i="11"/>
  <c r="W14" i="11" s="1"/>
  <c r="T14" i="11"/>
  <c r="R14" i="11"/>
  <c r="Q14" i="11"/>
  <c r="G14" i="11"/>
  <c r="D14" i="11"/>
  <c r="AF13" i="11"/>
  <c r="AA13" i="11"/>
  <c r="Y13" i="11"/>
  <c r="T13" i="11"/>
  <c r="U13" i="11" s="1"/>
  <c r="V13" i="11" s="1"/>
  <c r="R13" i="11"/>
  <c r="Q13" i="11"/>
  <c r="H13" i="11"/>
  <c r="G13" i="11"/>
  <c r="K13" i="11" s="1"/>
  <c r="D13" i="11"/>
  <c r="AF12" i="11"/>
  <c r="AA12" i="11"/>
  <c r="Y12" i="11"/>
  <c r="T12" i="11"/>
  <c r="U12" i="11" s="1"/>
  <c r="R12" i="11"/>
  <c r="Q12" i="11"/>
  <c r="G12" i="11"/>
  <c r="K12" i="11" s="1"/>
  <c r="D12" i="11"/>
  <c r="H12" i="11" s="1"/>
  <c r="AF11" i="11"/>
  <c r="AA11" i="11"/>
  <c r="Y11" i="11"/>
  <c r="T11" i="11"/>
  <c r="U11" i="11" s="1"/>
  <c r="R11" i="11"/>
  <c r="Q11" i="11"/>
  <c r="G11" i="11"/>
  <c r="D11" i="11"/>
  <c r="H11" i="11" s="1"/>
  <c r="AF10" i="11"/>
  <c r="AA10" i="11"/>
  <c r="Y10" i="11"/>
  <c r="V10" i="11"/>
  <c r="T10" i="11"/>
  <c r="U10" i="11" s="1"/>
  <c r="W10" i="11" s="1"/>
  <c r="R10" i="11"/>
  <c r="Q10" i="11"/>
  <c r="G10" i="11"/>
  <c r="D10" i="11"/>
  <c r="AF9" i="11"/>
  <c r="AA9" i="11"/>
  <c r="Y9" i="11"/>
  <c r="W9" i="11"/>
  <c r="T9" i="11"/>
  <c r="U9" i="11" s="1"/>
  <c r="V9" i="11" s="1"/>
  <c r="R9" i="11"/>
  <c r="Q9" i="11"/>
  <c r="H9" i="11"/>
  <c r="G9" i="11"/>
  <c r="K9" i="11" s="1"/>
  <c r="D9" i="11"/>
  <c r="AF8" i="11"/>
  <c r="AA8" i="11"/>
  <c r="Y8" i="11"/>
  <c r="T8" i="11"/>
  <c r="U8" i="11" s="1"/>
  <c r="W8" i="11" s="1"/>
  <c r="R8" i="11"/>
  <c r="Q8" i="11"/>
  <c r="G8" i="11"/>
  <c r="D8" i="11"/>
  <c r="H8" i="11" s="1"/>
  <c r="AF7" i="11"/>
  <c r="AA7" i="11"/>
  <c r="Y7" i="11"/>
  <c r="U7" i="11"/>
  <c r="T7" i="11"/>
  <c r="R7" i="11"/>
  <c r="Q7" i="11"/>
  <c r="G7" i="11"/>
  <c r="K7" i="11" s="1"/>
  <c r="D7" i="11"/>
  <c r="H7" i="11" s="1"/>
  <c r="AF6" i="11"/>
  <c r="AA6" i="11"/>
  <c r="Y6" i="11"/>
  <c r="T6" i="11"/>
  <c r="U6" i="11" s="1"/>
  <c r="R6" i="11"/>
  <c r="Q6" i="11"/>
  <c r="K6" i="11"/>
  <c r="H6" i="11"/>
  <c r="G6" i="11"/>
  <c r="D6" i="11"/>
  <c r="AF5" i="11"/>
  <c r="AA5" i="11"/>
  <c r="Y5" i="11"/>
  <c r="T5" i="11"/>
  <c r="U5" i="11" s="1"/>
  <c r="R5" i="11"/>
  <c r="Q5" i="11"/>
  <c r="G5" i="11"/>
  <c r="D5" i="11"/>
  <c r="H5" i="11" s="1"/>
  <c r="AF4" i="11"/>
  <c r="AA4" i="11"/>
  <c r="Y4" i="11"/>
  <c r="W4" i="11"/>
  <c r="V4" i="11"/>
  <c r="T4" i="11"/>
  <c r="U4" i="11" s="1"/>
  <c r="R4" i="11"/>
  <c r="Q4" i="11"/>
  <c r="H4" i="11"/>
  <c r="G4" i="11"/>
  <c r="D4" i="11"/>
  <c r="AF3" i="11"/>
  <c r="AA3" i="11"/>
  <c r="Y3" i="11"/>
  <c r="T3" i="11"/>
  <c r="U3" i="11" s="1"/>
  <c r="W3" i="11" s="1"/>
  <c r="R3" i="11"/>
  <c r="Q3" i="11"/>
  <c r="G3" i="11"/>
  <c r="K3" i="11" s="1"/>
  <c r="D3" i="11"/>
  <c r="H3" i="11" s="1"/>
  <c r="AF2" i="11"/>
  <c r="AA2" i="11"/>
  <c r="Y2" i="11"/>
  <c r="U2" i="11"/>
  <c r="T2" i="11"/>
  <c r="R2" i="11"/>
  <c r="Q2" i="11"/>
  <c r="G2" i="11"/>
  <c r="D2" i="11"/>
  <c r="K2" i="11" s="1"/>
  <c r="S69" i="4"/>
  <c r="S65" i="4"/>
  <c r="S61" i="4"/>
  <c r="S57" i="4"/>
  <c r="S53" i="4"/>
  <c r="S49" i="4"/>
  <c r="S45" i="4"/>
  <c r="S41" i="4"/>
  <c r="S37" i="4"/>
  <c r="S33" i="4"/>
  <c r="S29" i="4"/>
  <c r="S25" i="4"/>
  <c r="S21" i="4"/>
  <c r="S17" i="4"/>
  <c r="U14" i="4"/>
  <c r="T14" i="4"/>
  <c r="S13" i="4"/>
  <c r="T13" i="4" s="1"/>
  <c r="S11" i="4"/>
  <c r="S8" i="4"/>
  <c r="U8" i="4" s="1"/>
  <c r="S6" i="4"/>
  <c r="S5" i="4"/>
  <c r="T5" i="4" s="1"/>
  <c r="S3" i="4"/>
  <c r="J91" i="8"/>
  <c r="J90" i="8"/>
  <c r="J89" i="8"/>
  <c r="J88" i="8"/>
  <c r="L79" i="8"/>
  <c r="I79" i="8"/>
  <c r="S72" i="8"/>
  <c r="S71" i="8"/>
  <c r="AA70" i="8"/>
  <c r="E70" i="8"/>
  <c r="D70" i="8"/>
  <c r="S69" i="8"/>
  <c r="T69" i="8" s="1"/>
  <c r="Y68" i="8"/>
  <c r="S68" i="8"/>
  <c r="T68" i="8" s="1"/>
  <c r="Y67" i="8"/>
  <c r="S67" i="8"/>
  <c r="T67" i="8" s="1"/>
  <c r="Y66" i="8"/>
  <c r="T66" i="8"/>
  <c r="S66" i="8"/>
  <c r="F66" i="8"/>
  <c r="AB65" i="8"/>
  <c r="Y65" i="8"/>
  <c r="T65" i="8"/>
  <c r="I65" i="8"/>
  <c r="H65" i="8"/>
  <c r="AB64" i="8"/>
  <c r="Y64" i="8"/>
  <c r="T64" i="8"/>
  <c r="I64" i="8"/>
  <c r="H64" i="8"/>
  <c r="AB63" i="8"/>
  <c r="T63" i="8"/>
  <c r="I63" i="8"/>
  <c r="H63" i="8"/>
  <c r="AB62" i="8"/>
  <c r="Y62" i="8"/>
  <c r="T62" i="8"/>
  <c r="I62" i="8"/>
  <c r="H62" i="8"/>
  <c r="AB61" i="8"/>
  <c r="Y61" i="8"/>
  <c r="T61" i="8"/>
  <c r="I61" i="8"/>
  <c r="H61" i="8"/>
  <c r="AB60" i="8"/>
  <c r="Y60" i="8"/>
  <c r="T60" i="8"/>
  <c r="I60" i="8"/>
  <c r="H60" i="8"/>
  <c r="AB59" i="8"/>
  <c r="Y59" i="8"/>
  <c r="T59" i="8"/>
  <c r="I59" i="8"/>
  <c r="H59" i="8"/>
  <c r="AB58" i="8"/>
  <c r="Y58" i="8"/>
  <c r="T58" i="8"/>
  <c r="I58" i="8"/>
  <c r="H58" i="8"/>
  <c r="AB57" i="8"/>
  <c r="Y57" i="8"/>
  <c r="T57" i="8"/>
  <c r="I57" i="8"/>
  <c r="H57" i="8"/>
  <c r="AB56" i="8"/>
  <c r="Y56" i="8"/>
  <c r="T56" i="8"/>
  <c r="I56" i="8"/>
  <c r="H56" i="8"/>
  <c r="AB55" i="8"/>
  <c r="Y55" i="8"/>
  <c r="T55" i="8"/>
  <c r="I55" i="8"/>
  <c r="H55" i="8"/>
  <c r="AB54" i="8"/>
  <c r="Y54" i="8"/>
  <c r="T54" i="8"/>
  <c r="I54" i="8"/>
  <c r="H54" i="8"/>
  <c r="AB53" i="8"/>
  <c r="Y53" i="8"/>
  <c r="T53" i="8"/>
  <c r="I53" i="8"/>
  <c r="H53" i="8"/>
  <c r="AB52" i="8"/>
  <c r="Y52" i="8"/>
  <c r="T52" i="8"/>
  <c r="I52" i="8"/>
  <c r="H52" i="8"/>
  <c r="AB51" i="8"/>
  <c r="Y51" i="8"/>
  <c r="T51" i="8"/>
  <c r="I51" i="8"/>
  <c r="H51" i="8"/>
  <c r="AB50" i="8"/>
  <c r="Y50" i="8"/>
  <c r="T50" i="8"/>
  <c r="I50" i="8"/>
  <c r="H50" i="8"/>
  <c r="AB49" i="8"/>
  <c r="Y49" i="8"/>
  <c r="T49" i="8"/>
  <c r="I49" i="8"/>
  <c r="H49" i="8"/>
  <c r="AB48" i="8"/>
  <c r="Y48" i="8"/>
  <c r="T48" i="8"/>
  <c r="I48" i="8"/>
  <c r="H48" i="8"/>
  <c r="AB47" i="8"/>
  <c r="Y47" i="8"/>
  <c r="T47" i="8"/>
  <c r="I47" i="8"/>
  <c r="H47" i="8"/>
  <c r="AB46" i="8"/>
  <c r="Y46" i="8"/>
  <c r="T46" i="8"/>
  <c r="I46" i="8"/>
  <c r="H46" i="8"/>
  <c r="AB45" i="8"/>
  <c r="Y45" i="8"/>
  <c r="T45" i="8"/>
  <c r="I45" i="8"/>
  <c r="H45" i="8"/>
  <c r="AB44" i="8"/>
  <c r="Y44" i="8"/>
  <c r="T44" i="8"/>
  <c r="I44" i="8"/>
  <c r="H44" i="8"/>
  <c r="AB43" i="8"/>
  <c r="Y43" i="8"/>
  <c r="T43" i="8"/>
  <c r="I43" i="8"/>
  <c r="H43" i="8"/>
  <c r="AB42" i="8"/>
  <c r="Y42" i="8"/>
  <c r="T42" i="8"/>
  <c r="I42" i="8"/>
  <c r="H42" i="8"/>
  <c r="AB41" i="8"/>
  <c r="Y41" i="8"/>
  <c r="T41" i="8"/>
  <c r="I41" i="8"/>
  <c r="H41" i="8"/>
  <c r="AB40" i="8"/>
  <c r="Y40" i="8"/>
  <c r="T40" i="8"/>
  <c r="I40" i="8"/>
  <c r="H40" i="8"/>
  <c r="AB39" i="8"/>
  <c r="Y39" i="8"/>
  <c r="T39" i="8"/>
  <c r="I39" i="8"/>
  <c r="H39" i="8"/>
  <c r="AB38" i="8"/>
  <c r="Y38" i="8"/>
  <c r="T38" i="8"/>
  <c r="I38" i="8"/>
  <c r="H38" i="8"/>
  <c r="AB37" i="8"/>
  <c r="Y37" i="8"/>
  <c r="T37" i="8"/>
  <c r="I37" i="8"/>
  <c r="H37" i="8"/>
  <c r="AB36" i="8"/>
  <c r="Y36" i="8"/>
  <c r="T36" i="8"/>
  <c r="I36" i="8"/>
  <c r="H36" i="8"/>
  <c r="AB35" i="8"/>
  <c r="Y35" i="8"/>
  <c r="T35" i="8"/>
  <c r="I35" i="8"/>
  <c r="H35" i="8"/>
  <c r="AB34" i="8"/>
  <c r="Y34" i="8"/>
  <c r="T34" i="8"/>
  <c r="I34" i="8"/>
  <c r="H34" i="8"/>
  <c r="AB33" i="8"/>
  <c r="Y33" i="8"/>
  <c r="T33" i="8"/>
  <c r="I33" i="8"/>
  <c r="H33" i="8"/>
  <c r="AB32" i="8"/>
  <c r="Y32" i="8"/>
  <c r="T32" i="8"/>
  <c r="I32" i="8"/>
  <c r="H32" i="8"/>
  <c r="AB31" i="8"/>
  <c r="Y31" i="8"/>
  <c r="T31" i="8"/>
  <c r="I31" i="8"/>
  <c r="H31" i="8"/>
  <c r="AB30" i="8"/>
  <c r="Y30" i="8"/>
  <c r="T30" i="8"/>
  <c r="I30" i="8"/>
  <c r="H30" i="8"/>
  <c r="AB29" i="8"/>
  <c r="Y29" i="8"/>
  <c r="T29" i="8"/>
  <c r="I29" i="8"/>
  <c r="H29" i="8"/>
  <c r="AB28" i="8"/>
  <c r="Y28" i="8"/>
  <c r="T28" i="8"/>
  <c r="I28" i="8"/>
  <c r="H28" i="8"/>
  <c r="AB27" i="8"/>
  <c r="Y27" i="8"/>
  <c r="T27" i="8"/>
  <c r="I27" i="8"/>
  <c r="H27" i="8"/>
  <c r="AB26" i="8"/>
  <c r="Y26" i="8"/>
  <c r="T26" i="8"/>
  <c r="I26" i="8"/>
  <c r="H26" i="8"/>
  <c r="AB25" i="8"/>
  <c r="Y25" i="8"/>
  <c r="T25" i="8"/>
  <c r="I25" i="8"/>
  <c r="H25" i="8"/>
  <c r="AB24" i="8"/>
  <c r="Y24" i="8"/>
  <c r="T24" i="8"/>
  <c r="I24" i="8"/>
  <c r="H24" i="8"/>
  <c r="AB23" i="8"/>
  <c r="Y23" i="8"/>
  <c r="T23" i="8"/>
  <c r="I23" i="8"/>
  <c r="H23" i="8"/>
  <c r="AB22" i="8"/>
  <c r="Y22" i="8"/>
  <c r="T22" i="8"/>
  <c r="I22" i="8"/>
  <c r="H22" i="8"/>
  <c r="AB21" i="8"/>
  <c r="Y21" i="8"/>
  <c r="T21" i="8"/>
  <c r="I21" i="8"/>
  <c r="H21" i="8"/>
  <c r="AB20" i="8"/>
  <c r="Y20" i="8"/>
  <c r="T20" i="8"/>
  <c r="I20" i="8"/>
  <c r="H20" i="8"/>
  <c r="AB19" i="8"/>
  <c r="Y19" i="8"/>
  <c r="T19" i="8"/>
  <c r="I19" i="8"/>
  <c r="H19" i="8"/>
  <c r="AB18" i="8"/>
  <c r="Y18" i="8"/>
  <c r="T18" i="8"/>
  <c r="I18" i="8"/>
  <c r="H18" i="8"/>
  <c r="AB17" i="8"/>
  <c r="Y17" i="8"/>
  <c r="T17" i="8"/>
  <c r="I17" i="8"/>
  <c r="H17" i="8"/>
  <c r="AB16" i="8"/>
  <c r="Y16" i="8"/>
  <c r="T16" i="8"/>
  <c r="I16" i="8"/>
  <c r="H16" i="8"/>
  <c r="AB15" i="8"/>
  <c r="Y15" i="8"/>
  <c r="T15" i="8"/>
  <c r="I15" i="8"/>
  <c r="H15" i="8"/>
  <c r="AB14" i="8"/>
  <c r="Y14" i="8"/>
  <c r="T14" i="8"/>
  <c r="I14" i="8"/>
  <c r="H14" i="8"/>
  <c r="AB13" i="8"/>
  <c r="Y13" i="8"/>
  <c r="T13" i="8"/>
  <c r="I13" i="8"/>
  <c r="H13" i="8"/>
  <c r="AB12" i="8"/>
  <c r="Y12" i="8"/>
  <c r="T12" i="8"/>
  <c r="I12" i="8"/>
  <c r="H12" i="8"/>
  <c r="AB11" i="8"/>
  <c r="Y11" i="8"/>
  <c r="T11" i="8"/>
  <c r="I11" i="8"/>
  <c r="H11" i="8"/>
  <c r="AB10" i="8"/>
  <c r="Y10" i="8"/>
  <c r="T10" i="8"/>
  <c r="I10" i="8"/>
  <c r="H10" i="8"/>
  <c r="AB9" i="8"/>
  <c r="Y9" i="8"/>
  <c r="T9" i="8"/>
  <c r="I9" i="8"/>
  <c r="H9" i="8"/>
  <c r="AB8" i="8"/>
  <c r="Y8" i="8"/>
  <c r="T8" i="8"/>
  <c r="I8" i="8"/>
  <c r="H8" i="8"/>
  <c r="AB7" i="8"/>
  <c r="Y7" i="8"/>
  <c r="T7" i="8"/>
  <c r="I7" i="8"/>
  <c r="H7" i="8"/>
  <c r="AB6" i="8"/>
  <c r="Y6" i="8"/>
  <c r="T6" i="8"/>
  <c r="I6" i="8"/>
  <c r="H6" i="8"/>
  <c r="AB5" i="8"/>
  <c r="Y5" i="8"/>
  <c r="T5" i="8"/>
  <c r="I5" i="8"/>
  <c r="H5" i="8"/>
  <c r="AB4" i="8"/>
  <c r="Y4" i="8"/>
  <c r="T4" i="8"/>
  <c r="I4" i="8"/>
  <c r="H4" i="8"/>
  <c r="AB3" i="8"/>
  <c r="Y3" i="8"/>
  <c r="T3" i="8"/>
  <c r="I3" i="8"/>
  <c r="H3" i="8"/>
  <c r="AB2" i="8"/>
  <c r="Y2" i="8"/>
  <c r="T2" i="8"/>
  <c r="I2" i="8"/>
  <c r="H2" i="8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K4" i="13"/>
  <c r="L4" i="13" s="1"/>
  <c r="J4" i="13"/>
  <c r="G4" i="13"/>
  <c r="G3" i="13"/>
  <c r="G2" i="13"/>
  <c r="T8" i="4" l="1"/>
  <c r="U5" i="4"/>
  <c r="W31" i="11"/>
  <c r="V31" i="11"/>
  <c r="W61" i="11"/>
  <c r="V61" i="11"/>
  <c r="W19" i="11"/>
  <c r="V19" i="11"/>
  <c r="V11" i="11"/>
  <c r="W11" i="11"/>
  <c r="K5" i="11"/>
  <c r="K8" i="11"/>
  <c r="K11" i="11"/>
  <c r="V15" i="11"/>
  <c r="V20" i="11"/>
  <c r="K25" i="11"/>
  <c r="W27" i="11"/>
  <c r="W29" i="11"/>
  <c r="K31" i="11"/>
  <c r="V36" i="11"/>
  <c r="K41" i="11"/>
  <c r="K44" i="11"/>
  <c r="V46" i="11"/>
  <c r="W48" i="11"/>
  <c r="H2" i="11"/>
  <c r="V42" i="11"/>
  <c r="H45" i="11"/>
  <c r="H52" i="11"/>
  <c r="K61" i="11"/>
  <c r="H63" i="11"/>
  <c r="U67" i="11"/>
  <c r="K37" i="11"/>
  <c r="AF69" i="9"/>
  <c r="F71" i="8"/>
  <c r="H68" i="8" s="1"/>
  <c r="Y71" i="8"/>
  <c r="I69" i="8"/>
  <c r="T71" i="8"/>
  <c r="AF9" i="9"/>
  <c r="AD73" i="9"/>
  <c r="AF14" i="9"/>
  <c r="AF36" i="9"/>
  <c r="AF25" i="9"/>
  <c r="AF29" i="9"/>
  <c r="AF32" i="9"/>
  <c r="AF70" i="9"/>
  <c r="AF5" i="9"/>
  <c r="AF8" i="9"/>
  <c r="U21" i="4"/>
  <c r="T21" i="4"/>
  <c r="U37" i="4"/>
  <c r="T37" i="4"/>
  <c r="U53" i="4"/>
  <c r="T53" i="4"/>
  <c r="H14" i="11"/>
  <c r="K14" i="11"/>
  <c r="U5" i="8"/>
  <c r="Y72" i="8"/>
  <c r="U13" i="4"/>
  <c r="U17" i="4"/>
  <c r="T17" i="4"/>
  <c r="U25" i="4"/>
  <c r="T25" i="4"/>
  <c r="U33" i="4"/>
  <c r="T33" i="4"/>
  <c r="U41" i="4"/>
  <c r="T41" i="4"/>
  <c r="U49" i="4"/>
  <c r="T49" i="4"/>
  <c r="U57" i="4"/>
  <c r="T57" i="4"/>
  <c r="U65" i="4"/>
  <c r="T65" i="4"/>
  <c r="AA66" i="11"/>
  <c r="AA67" i="11"/>
  <c r="AB43" i="11" s="1"/>
  <c r="AA68" i="11"/>
  <c r="AB5" i="11" s="1"/>
  <c r="W13" i="11"/>
  <c r="W18" i="11"/>
  <c r="V18" i="11"/>
  <c r="H46" i="11"/>
  <c r="K46" i="11"/>
  <c r="W60" i="11"/>
  <c r="V60" i="11"/>
  <c r="U14" i="8"/>
  <c r="AC23" i="8"/>
  <c r="U29" i="4"/>
  <c r="T29" i="4"/>
  <c r="U45" i="4"/>
  <c r="T45" i="4"/>
  <c r="U61" i="4"/>
  <c r="T61" i="4"/>
  <c r="U69" i="4"/>
  <c r="T69" i="4"/>
  <c r="AB19" i="11"/>
  <c r="T11" i="4"/>
  <c r="U11" i="4"/>
  <c r="V3" i="11"/>
  <c r="AB7" i="11"/>
  <c r="V8" i="11"/>
  <c r="W53" i="11"/>
  <c r="V53" i="11"/>
  <c r="AB72" i="8"/>
  <c r="AC4" i="8" s="1"/>
  <c r="AB70" i="8"/>
  <c r="U28" i="8"/>
  <c r="U38" i="8"/>
  <c r="U61" i="8"/>
  <c r="V5" i="11"/>
  <c r="W5" i="11"/>
  <c r="V17" i="11"/>
  <c r="W17" i="11"/>
  <c r="W38" i="11"/>
  <c r="V38" i="11"/>
  <c r="W40" i="11"/>
  <c r="V40" i="11"/>
  <c r="W23" i="11"/>
  <c r="V23" i="11"/>
  <c r="AB39" i="11"/>
  <c r="V51" i="11"/>
  <c r="W51" i="11"/>
  <c r="W65" i="11"/>
  <c r="V65" i="11"/>
  <c r="T72" i="8"/>
  <c r="U62" i="8" s="1"/>
  <c r="U11" i="8"/>
  <c r="U22" i="8"/>
  <c r="U26" i="8"/>
  <c r="U41" i="8"/>
  <c r="AC43" i="8"/>
  <c r="U49" i="8"/>
  <c r="U53" i="8"/>
  <c r="T3" i="4"/>
  <c r="U3" i="4"/>
  <c r="S70" i="4"/>
  <c r="S68" i="4"/>
  <c r="S66" i="4"/>
  <c r="S64" i="4"/>
  <c r="S62" i="4"/>
  <c r="S60" i="4"/>
  <c r="S58" i="4"/>
  <c r="S56" i="4"/>
  <c r="S54" i="4"/>
  <c r="S52" i="4"/>
  <c r="S50" i="4"/>
  <c r="S48" i="4"/>
  <c r="S46" i="4"/>
  <c r="S44" i="4"/>
  <c r="S42" i="4"/>
  <c r="S40" i="4"/>
  <c r="S38" i="4"/>
  <c r="S36" i="4"/>
  <c r="S34" i="4"/>
  <c r="S32" i="4"/>
  <c r="S30" i="4"/>
  <c r="S28" i="4"/>
  <c r="S26" i="4"/>
  <c r="S24" i="4"/>
  <c r="S22" i="4"/>
  <c r="S20" i="4"/>
  <c r="S18" i="4"/>
  <c r="S16" i="4"/>
  <c r="S10" i="4"/>
  <c r="S7" i="4"/>
  <c r="S2" i="4"/>
  <c r="S71" i="4"/>
  <c r="S67" i="4"/>
  <c r="S63" i="4"/>
  <c r="S59" i="4"/>
  <c r="S55" i="4"/>
  <c r="S51" i="4"/>
  <c r="S47" i="4"/>
  <c r="S43" i="4"/>
  <c r="S39" i="4"/>
  <c r="S35" i="4"/>
  <c r="S31" i="4"/>
  <c r="S27" i="4"/>
  <c r="S23" i="4"/>
  <c r="S19" i="4"/>
  <c r="S15" i="4"/>
  <c r="S12" i="4"/>
  <c r="S9" i="4"/>
  <c r="S4" i="4"/>
  <c r="W7" i="11"/>
  <c r="V7" i="11"/>
  <c r="K10" i="11"/>
  <c r="H10" i="11"/>
  <c r="D67" i="11"/>
  <c r="H67" i="11" s="1"/>
  <c r="W22" i="11"/>
  <c r="V22" i="11"/>
  <c r="V33" i="11"/>
  <c r="W33" i="11"/>
  <c r="W35" i="11"/>
  <c r="V35" i="11"/>
  <c r="V41" i="11"/>
  <c r="W41" i="11"/>
  <c r="W44" i="11"/>
  <c r="V44" i="11"/>
  <c r="V45" i="11"/>
  <c r="W45" i="11"/>
  <c r="K57" i="11"/>
  <c r="AB63" i="11"/>
  <c r="W64" i="11"/>
  <c r="V64" i="11"/>
  <c r="V37" i="11"/>
  <c r="W37" i="11"/>
  <c r="W52" i="11"/>
  <c r="V52" i="11"/>
  <c r="U31" i="8"/>
  <c r="AC32" i="8"/>
  <c r="AC33" i="8"/>
  <c r="U35" i="8"/>
  <c r="U42" i="8"/>
  <c r="U46" i="8"/>
  <c r="U50" i="8"/>
  <c r="U54" i="8"/>
  <c r="AC63" i="8"/>
  <c r="S70" i="8"/>
  <c r="I68" i="8"/>
  <c r="U6" i="4"/>
  <c r="T6" i="4"/>
  <c r="W2" i="11"/>
  <c r="U68" i="11"/>
  <c r="V2" i="11"/>
  <c r="G67" i="11"/>
  <c r="W6" i="11"/>
  <c r="V6" i="11"/>
  <c r="W12" i="11"/>
  <c r="V12" i="11"/>
  <c r="K26" i="11"/>
  <c r="H26" i="11"/>
  <c r="W28" i="11"/>
  <c r="V28" i="11"/>
  <c r="W34" i="11"/>
  <c r="V34" i="11"/>
  <c r="V49" i="11"/>
  <c r="W49" i="11"/>
  <c r="AB56" i="11"/>
  <c r="AF68" i="11"/>
  <c r="V21" i="11"/>
  <c r="W21" i="11"/>
  <c r="AB23" i="11"/>
  <c r="AB27" i="11"/>
  <c r="K28" i="11"/>
  <c r="AB38" i="11"/>
  <c r="K43" i="11"/>
  <c r="V55" i="11"/>
  <c r="W55" i="11"/>
  <c r="V63" i="11"/>
  <c r="W63" i="11"/>
  <c r="AB65" i="11"/>
  <c r="AF12" i="9"/>
  <c r="AB26" i="11"/>
  <c r="W39" i="11"/>
  <c r="V39" i="11"/>
  <c r="K42" i="11"/>
  <c r="H42" i="11"/>
  <c r="K56" i="11"/>
  <c r="H56" i="11"/>
  <c r="W56" i="11"/>
  <c r="V56" i="11"/>
  <c r="AB57" i="11"/>
  <c r="AB64" i="11"/>
  <c r="AB9" i="11"/>
  <c r="K16" i="11"/>
  <c r="AB25" i="11"/>
  <c r="K32" i="11"/>
  <c r="K48" i="11"/>
  <c r="K58" i="11"/>
  <c r="T74" i="9"/>
  <c r="U5" i="9" s="1"/>
  <c r="AE73" i="9"/>
  <c r="AF2" i="9"/>
  <c r="AF3" i="9"/>
  <c r="AF6" i="9"/>
  <c r="AF16" i="9"/>
  <c r="AF19" i="9"/>
  <c r="AF22" i="9"/>
  <c r="AF41" i="9"/>
  <c r="Y70" i="8"/>
  <c r="K4" i="11"/>
  <c r="K20" i="11"/>
  <c r="K36" i="11"/>
  <c r="AB45" i="11"/>
  <c r="W57" i="11"/>
  <c r="V58" i="11"/>
  <c r="W59" i="11"/>
  <c r="K62" i="11"/>
  <c r="W62" i="11"/>
  <c r="AF15" i="9"/>
  <c r="AF18" i="9"/>
  <c r="AF21" i="9"/>
  <c r="U57" i="9"/>
  <c r="K50" i="11"/>
  <c r="AF67" i="11"/>
  <c r="AG46" i="11" s="1"/>
  <c r="AF4" i="9"/>
  <c r="AF7" i="9"/>
  <c r="AF10" i="9"/>
  <c r="AF13" i="9"/>
  <c r="AF17" i="9"/>
  <c r="AF20" i="9"/>
  <c r="U48" i="9"/>
  <c r="AF67" i="9"/>
  <c r="U64" i="9"/>
  <c r="AF40" i="9"/>
  <c r="AG60" i="11" l="1"/>
  <c r="AG29" i="11"/>
  <c r="AG41" i="11"/>
  <c r="AG15" i="11"/>
  <c r="AB35" i="11"/>
  <c r="AB33" i="11"/>
  <c r="AB2" i="11"/>
  <c r="AB49" i="11"/>
  <c r="AB51" i="11"/>
  <c r="K67" i="11"/>
  <c r="AG31" i="11"/>
  <c r="AG42" i="11"/>
  <c r="AF75" i="9"/>
  <c r="H69" i="8"/>
  <c r="AC37" i="8"/>
  <c r="AC54" i="8"/>
  <c r="AC42" i="8"/>
  <c r="U52" i="8"/>
  <c r="W52" i="8" s="1"/>
  <c r="AC28" i="8"/>
  <c r="AC18" i="8"/>
  <c r="AC62" i="8"/>
  <c r="U60" i="8"/>
  <c r="V60" i="8" s="1"/>
  <c r="U21" i="8"/>
  <c r="U15" i="8"/>
  <c r="U67" i="8"/>
  <c r="W67" i="8" s="1"/>
  <c r="U59" i="8"/>
  <c r="V59" i="8" s="1"/>
  <c r="U12" i="8"/>
  <c r="V12" i="8" s="1"/>
  <c r="AC47" i="8"/>
  <c r="AC38" i="8"/>
  <c r="AC8" i="8"/>
  <c r="AE8" i="8" s="1"/>
  <c r="U36" i="8"/>
  <c r="W36" i="8" s="1"/>
  <c r="U13" i="8"/>
  <c r="AC24" i="8"/>
  <c r="AD24" i="8" s="1"/>
  <c r="U51" i="8"/>
  <c r="W51" i="8" s="1"/>
  <c r="U20" i="8"/>
  <c r="V20" i="8" s="1"/>
  <c r="U27" i="8"/>
  <c r="U55" i="8"/>
  <c r="W55" i="8" s="1"/>
  <c r="U37" i="8"/>
  <c r="W37" i="8" s="1"/>
  <c r="U30" i="8"/>
  <c r="W30" i="8" s="1"/>
  <c r="U7" i="8"/>
  <c r="U29" i="8"/>
  <c r="W29" i="8" s="1"/>
  <c r="U24" i="8"/>
  <c r="V24" i="8" s="1"/>
  <c r="U40" i="8"/>
  <c r="U9" i="8"/>
  <c r="AC20" i="8"/>
  <c r="AD20" i="8" s="1"/>
  <c r="U33" i="8"/>
  <c r="W33" i="8" s="1"/>
  <c r="U46" i="9"/>
  <c r="U61" i="9"/>
  <c r="U65" i="9"/>
  <c r="U44" i="9"/>
  <c r="V44" i="9" s="1"/>
  <c r="U49" i="9"/>
  <c r="U19" i="9"/>
  <c r="U2" i="9"/>
  <c r="W2" i="9" s="1"/>
  <c r="U14" i="9"/>
  <c r="V14" i="9" s="1"/>
  <c r="U62" i="9"/>
  <c r="U41" i="9"/>
  <c r="U45" i="9"/>
  <c r="W45" i="9" s="1"/>
  <c r="U11" i="9"/>
  <c r="W11" i="9" s="1"/>
  <c r="U15" i="9"/>
  <c r="U55" i="9"/>
  <c r="U42" i="9"/>
  <c r="U63" i="9"/>
  <c r="V63" i="9" s="1"/>
  <c r="U52" i="9"/>
  <c r="U59" i="9"/>
  <c r="U22" i="9"/>
  <c r="V22" i="9" s="1"/>
  <c r="U16" i="9"/>
  <c r="W16" i="9" s="1"/>
  <c r="U50" i="9"/>
  <c r="AD5" i="11"/>
  <c r="AC5" i="11"/>
  <c r="W62" i="8"/>
  <c r="V62" i="8"/>
  <c r="AE4" i="8"/>
  <c r="AD4" i="8"/>
  <c r="W63" i="9"/>
  <c r="AD45" i="11"/>
  <c r="AC45" i="11"/>
  <c r="AH60" i="11"/>
  <c r="AI60" i="11"/>
  <c r="AH29" i="11"/>
  <c r="AI29" i="11"/>
  <c r="AC64" i="11"/>
  <c r="AD64" i="11"/>
  <c r="AD49" i="11"/>
  <c r="AC49" i="11"/>
  <c r="AC26" i="11"/>
  <c r="AD26" i="11"/>
  <c r="AD65" i="11"/>
  <c r="AC65" i="11"/>
  <c r="AI41" i="11"/>
  <c r="AH41" i="11"/>
  <c r="AH42" i="11"/>
  <c r="AI42" i="11"/>
  <c r="V42" i="8"/>
  <c r="W42" i="8"/>
  <c r="U19" i="4"/>
  <c r="T19" i="4"/>
  <c r="U51" i="4"/>
  <c r="T51" i="4"/>
  <c r="T10" i="4"/>
  <c r="U10" i="4"/>
  <c r="U30" i="4"/>
  <c r="T30" i="4"/>
  <c r="U46" i="4"/>
  <c r="T46" i="4"/>
  <c r="U70" i="4"/>
  <c r="T70" i="4"/>
  <c r="V49" i="8"/>
  <c r="W49" i="8"/>
  <c r="AD38" i="8"/>
  <c r="AE38" i="8"/>
  <c r="W61" i="8"/>
  <c r="V61" i="8"/>
  <c r="V30" i="8"/>
  <c r="AE18" i="8"/>
  <c r="AD18" i="8"/>
  <c r="W7" i="8"/>
  <c r="V7" i="8"/>
  <c r="AE24" i="8"/>
  <c r="V15" i="9"/>
  <c r="W15" i="9"/>
  <c r="AD23" i="8"/>
  <c r="AE23" i="8"/>
  <c r="W27" i="8"/>
  <c r="V27" i="8"/>
  <c r="AD33" i="11"/>
  <c r="AC33" i="11"/>
  <c r="W9" i="8"/>
  <c r="V9" i="8"/>
  <c r="AE20" i="8"/>
  <c r="V37" i="8"/>
  <c r="W64" i="9"/>
  <c r="V64" i="9"/>
  <c r="AG62" i="11"/>
  <c r="AG48" i="11"/>
  <c r="AG32" i="11"/>
  <c r="AG16" i="11"/>
  <c r="AG54" i="11"/>
  <c r="AG44" i="11"/>
  <c r="AG28" i="11"/>
  <c r="AG12" i="11"/>
  <c r="AG40" i="11"/>
  <c r="AG39" i="11"/>
  <c r="AG35" i="11"/>
  <c r="AG58" i="11"/>
  <c r="AG36" i="11"/>
  <c r="AG18" i="11"/>
  <c r="AG50" i="11"/>
  <c r="AG34" i="11"/>
  <c r="AG6" i="11"/>
  <c r="AG65" i="11"/>
  <c r="AG23" i="11"/>
  <c r="AG20" i="11"/>
  <c r="AG64" i="11"/>
  <c r="AG57" i="11"/>
  <c r="AG19" i="11"/>
  <c r="AG8" i="11"/>
  <c r="AG3" i="11"/>
  <c r="AG38" i="11"/>
  <c r="AG24" i="11"/>
  <c r="AG2" i="11"/>
  <c r="AG4" i="11"/>
  <c r="AG17" i="11"/>
  <c r="AC25" i="11"/>
  <c r="AD25" i="11"/>
  <c r="AC38" i="11"/>
  <c r="AD38" i="11"/>
  <c r="AG53" i="11"/>
  <c r="AD37" i="8"/>
  <c r="AE37" i="8"/>
  <c r="U23" i="4"/>
  <c r="T23" i="4"/>
  <c r="U55" i="4"/>
  <c r="T55" i="4"/>
  <c r="T16" i="4"/>
  <c r="U16" i="4"/>
  <c r="T40" i="4"/>
  <c r="U40" i="4"/>
  <c r="AD47" i="8"/>
  <c r="AE47" i="8"/>
  <c r="V26" i="8"/>
  <c r="W26" i="8"/>
  <c r="AC60" i="8"/>
  <c r="V36" i="8"/>
  <c r="V28" i="8"/>
  <c r="W28" i="8"/>
  <c r="W13" i="8"/>
  <c r="V13" i="8"/>
  <c r="AC5" i="8"/>
  <c r="AD7" i="11"/>
  <c r="AC7" i="11"/>
  <c r="AC16" i="8"/>
  <c r="AD19" i="11"/>
  <c r="AC19" i="11"/>
  <c r="W24" i="8"/>
  <c r="AG14" i="11"/>
  <c r="V55" i="9"/>
  <c r="W55" i="9"/>
  <c r="W61" i="9"/>
  <c r="V61" i="9"/>
  <c r="W41" i="9"/>
  <c r="V41" i="9"/>
  <c r="AG63" i="11"/>
  <c r="V49" i="9"/>
  <c r="W49" i="9"/>
  <c r="AB41" i="11"/>
  <c r="V11" i="9"/>
  <c r="AG56" i="11"/>
  <c r="AG43" i="11"/>
  <c r="AG10" i="11"/>
  <c r="V50" i="8"/>
  <c r="W50" i="8"/>
  <c r="AC36" i="8"/>
  <c r="V31" i="8"/>
  <c r="W31" i="8"/>
  <c r="AG61" i="11"/>
  <c r="AB21" i="11"/>
  <c r="T12" i="4"/>
  <c r="U12" i="4"/>
  <c r="U27" i="4"/>
  <c r="T27" i="4"/>
  <c r="U43" i="4"/>
  <c r="T43" i="4"/>
  <c r="U59" i="4"/>
  <c r="T59" i="4"/>
  <c r="U2" i="4"/>
  <c r="T2" i="4"/>
  <c r="U18" i="4"/>
  <c r="T18" i="4"/>
  <c r="U26" i="4"/>
  <c r="T26" i="4"/>
  <c r="U34" i="4"/>
  <c r="T34" i="4"/>
  <c r="U42" i="4"/>
  <c r="T42" i="4"/>
  <c r="U50" i="4"/>
  <c r="T50" i="4"/>
  <c r="U58" i="4"/>
  <c r="T58" i="4"/>
  <c r="U66" i="4"/>
  <c r="T66" i="4"/>
  <c r="AC51" i="8"/>
  <c r="AC46" i="8"/>
  <c r="V41" i="8"/>
  <c r="W41" i="8"/>
  <c r="V22" i="8"/>
  <c r="W22" i="8"/>
  <c r="U69" i="8"/>
  <c r="AC57" i="8"/>
  <c r="U34" i="8"/>
  <c r="AC26" i="8"/>
  <c r="AC12" i="8"/>
  <c r="U4" i="8"/>
  <c r="U57" i="8"/>
  <c r="AC13" i="8"/>
  <c r="AB10" i="11"/>
  <c r="U64" i="8"/>
  <c r="AC27" i="8"/>
  <c r="AC19" i="8"/>
  <c r="U6" i="8"/>
  <c r="U19" i="8"/>
  <c r="U44" i="8"/>
  <c r="AB22" i="11"/>
  <c r="AB11" i="11"/>
  <c r="AB62" i="11"/>
  <c r="AB54" i="11"/>
  <c r="AB48" i="11"/>
  <c r="AB32" i="11"/>
  <c r="AB16" i="11"/>
  <c r="AB61" i="11"/>
  <c r="AB58" i="11"/>
  <c r="AB44" i="11"/>
  <c r="AB28" i="11"/>
  <c r="AB12" i="11"/>
  <c r="AB53" i="11"/>
  <c r="AB46" i="11"/>
  <c r="AB36" i="11"/>
  <c r="AB34" i="11"/>
  <c r="AB50" i="11"/>
  <c r="AB31" i="11"/>
  <c r="AB24" i="11"/>
  <c r="AB40" i="11"/>
  <c r="AB30" i="11"/>
  <c r="AB20" i="11"/>
  <c r="AB14" i="11"/>
  <c r="AB4" i="11"/>
  <c r="AB47" i="11"/>
  <c r="AB8" i="11"/>
  <c r="AB3" i="11"/>
  <c r="AB60" i="11"/>
  <c r="AB18" i="11"/>
  <c r="AB15" i="11"/>
  <c r="U47" i="8"/>
  <c r="U63" i="8"/>
  <c r="U17" i="8"/>
  <c r="U68" i="8"/>
  <c r="W42" i="9"/>
  <c r="V42" i="9"/>
  <c r="W22" i="9"/>
  <c r="AC9" i="11"/>
  <c r="AD9" i="11"/>
  <c r="W50" i="9"/>
  <c r="V50" i="9"/>
  <c r="AD27" i="11"/>
  <c r="AC27" i="11"/>
  <c r="AC56" i="11"/>
  <c r="AD56" i="11"/>
  <c r="AD63" i="8"/>
  <c r="AE63" i="8"/>
  <c r="AD33" i="8"/>
  <c r="AE33" i="8"/>
  <c r="AD28" i="8"/>
  <c r="AE28" i="8"/>
  <c r="AH46" i="11"/>
  <c r="AI46" i="11"/>
  <c r="AI15" i="11"/>
  <c r="AH15" i="11"/>
  <c r="T4" i="4"/>
  <c r="U4" i="4"/>
  <c r="U35" i="4"/>
  <c r="T35" i="4"/>
  <c r="U67" i="4"/>
  <c r="T67" i="4"/>
  <c r="U22" i="4"/>
  <c r="T22" i="4"/>
  <c r="U38" i="4"/>
  <c r="T38" i="4"/>
  <c r="U54" i="4"/>
  <c r="T54" i="4"/>
  <c r="U62" i="4"/>
  <c r="T62" i="4"/>
  <c r="AD54" i="8"/>
  <c r="AE54" i="8"/>
  <c r="AD43" i="8"/>
  <c r="AE43" i="8"/>
  <c r="V11" i="8"/>
  <c r="W11" i="8"/>
  <c r="AD39" i="11"/>
  <c r="AC39" i="11"/>
  <c r="AD35" i="11"/>
  <c r="AC35" i="11"/>
  <c r="W20" i="8"/>
  <c r="W14" i="8"/>
  <c r="V14" i="8"/>
  <c r="AC2" i="11"/>
  <c r="AD2" i="11"/>
  <c r="AD43" i="11"/>
  <c r="AC43" i="11"/>
  <c r="AI31" i="11"/>
  <c r="AH31" i="11"/>
  <c r="AE62" i="8"/>
  <c r="AD62" i="8"/>
  <c r="W52" i="9"/>
  <c r="V52" i="9"/>
  <c r="V2" i="9"/>
  <c r="AG45" i="11"/>
  <c r="AD57" i="11"/>
  <c r="AC57" i="11"/>
  <c r="AG47" i="11"/>
  <c r="AG25" i="11"/>
  <c r="W46" i="9"/>
  <c r="V46" i="9"/>
  <c r="AD51" i="11"/>
  <c r="AC51" i="11"/>
  <c r="AD23" i="11"/>
  <c r="AC23" i="11"/>
  <c r="AG5" i="11"/>
  <c r="V54" i="8"/>
  <c r="W54" i="8"/>
  <c r="AD32" i="8"/>
  <c r="AE32" i="8"/>
  <c r="V5" i="9"/>
  <c r="W5" i="9"/>
  <c r="AD63" i="11"/>
  <c r="AC63" i="11"/>
  <c r="AG11" i="11"/>
  <c r="T9" i="4"/>
  <c r="U9" i="4"/>
  <c r="U39" i="4"/>
  <c r="T39" i="4"/>
  <c r="U71" i="4"/>
  <c r="T71" i="4"/>
  <c r="T24" i="4"/>
  <c r="U24" i="4"/>
  <c r="T32" i="4"/>
  <c r="U32" i="4"/>
  <c r="T48" i="4"/>
  <c r="U48" i="4"/>
  <c r="T56" i="4"/>
  <c r="U56" i="4"/>
  <c r="T64" i="4"/>
  <c r="U64" i="4"/>
  <c r="V53" i="8"/>
  <c r="W53" i="8"/>
  <c r="AD42" i="8"/>
  <c r="AE42" i="8"/>
  <c r="AG22" i="11"/>
  <c r="AC53" i="8"/>
  <c r="AC52" i="8"/>
  <c r="AC49" i="8"/>
  <c r="AC48" i="8"/>
  <c r="AC45" i="8"/>
  <c r="AC44" i="8"/>
  <c r="AC41" i="8"/>
  <c r="AC40" i="8"/>
  <c r="AC14" i="8"/>
  <c r="AC11" i="8"/>
  <c r="AC3" i="8"/>
  <c r="AC25" i="8"/>
  <c r="AC21" i="8"/>
  <c r="AC17" i="8"/>
  <c r="AC65" i="8"/>
  <c r="AC58" i="8"/>
  <c r="AC35" i="8"/>
  <c r="AC34" i="8"/>
  <c r="AC31" i="8"/>
  <c r="AC30" i="8"/>
  <c r="AC7" i="8"/>
  <c r="AC6" i="8"/>
  <c r="AC59" i="8"/>
  <c r="AC9" i="8"/>
  <c r="W60" i="8"/>
  <c r="V29" i="8"/>
  <c r="W21" i="8"/>
  <c r="V21" i="8"/>
  <c r="W15" i="8"/>
  <c r="V15" i="8"/>
  <c r="W40" i="8"/>
  <c r="V40" i="8"/>
  <c r="V67" i="8"/>
  <c r="AG52" i="11"/>
  <c r="AG26" i="11"/>
  <c r="V55" i="8"/>
  <c r="W5" i="8"/>
  <c r="V5" i="8"/>
  <c r="W12" i="8"/>
  <c r="W65" i="9"/>
  <c r="V65" i="9"/>
  <c r="W59" i="9"/>
  <c r="V59" i="9"/>
  <c r="V19" i="9"/>
  <c r="W19" i="9"/>
  <c r="AG33" i="11"/>
  <c r="AB13" i="11"/>
  <c r="AG55" i="11"/>
  <c r="AG30" i="11"/>
  <c r="W62" i="9"/>
  <c r="V62" i="9"/>
  <c r="W48" i="9"/>
  <c r="V48" i="9"/>
  <c r="AB59" i="11"/>
  <c r="V57" i="9"/>
  <c r="W57" i="9"/>
  <c r="V45" i="9"/>
  <c r="AG49" i="11"/>
  <c r="AB29" i="11"/>
  <c r="U39" i="9"/>
  <c r="U35" i="9"/>
  <c r="U31" i="9"/>
  <c r="U23" i="9"/>
  <c r="U37" i="9"/>
  <c r="U29" i="9"/>
  <c r="U26" i="9"/>
  <c r="U20" i="9"/>
  <c r="U17" i="9"/>
  <c r="U7" i="9"/>
  <c r="U4" i="9"/>
  <c r="U32" i="9"/>
  <c r="U25" i="9"/>
  <c r="U24" i="9"/>
  <c r="U13" i="9"/>
  <c r="U30" i="9"/>
  <c r="AG51" i="11"/>
  <c r="AG13" i="11"/>
  <c r="U60" i="9"/>
  <c r="AB52" i="11"/>
  <c r="AB37" i="11"/>
  <c r="U40" i="9"/>
  <c r="AB42" i="11"/>
  <c r="AG21" i="11"/>
  <c r="AC64" i="8"/>
  <c r="V46" i="8"/>
  <c r="W46" i="8"/>
  <c r="V35" i="8"/>
  <c r="W35" i="8"/>
  <c r="AC29" i="8"/>
  <c r="AB55" i="11"/>
  <c r="AG27" i="11"/>
  <c r="AB17" i="11"/>
  <c r="U15" i="4"/>
  <c r="T15" i="4"/>
  <c r="U31" i="4"/>
  <c r="T31" i="4"/>
  <c r="U47" i="4"/>
  <c r="T47" i="4"/>
  <c r="U63" i="4"/>
  <c r="T63" i="4"/>
  <c r="T7" i="4"/>
  <c r="U7" i="4"/>
  <c r="T20" i="4"/>
  <c r="U20" i="4"/>
  <c r="T28" i="4"/>
  <c r="U28" i="4"/>
  <c r="T36" i="4"/>
  <c r="U36" i="4"/>
  <c r="T44" i="4"/>
  <c r="U44" i="4"/>
  <c r="T52" i="4"/>
  <c r="U52" i="4"/>
  <c r="T60" i="4"/>
  <c r="U60" i="4"/>
  <c r="T68" i="4"/>
  <c r="U68" i="4"/>
  <c r="AC55" i="8"/>
  <c r="AC50" i="8"/>
  <c r="U45" i="8"/>
  <c r="AC39" i="8"/>
  <c r="U18" i="8"/>
  <c r="U3" i="8"/>
  <c r="U9" i="9"/>
  <c r="AG59" i="11"/>
  <c r="U65" i="8"/>
  <c r="U56" i="8"/>
  <c r="U32" i="8"/>
  <c r="AC22" i="8"/>
  <c r="U10" i="8"/>
  <c r="AC2" i="8"/>
  <c r="AC56" i="8"/>
  <c r="AC10" i="8"/>
  <c r="AG9" i="11"/>
  <c r="U58" i="8"/>
  <c r="U25" i="8"/>
  <c r="U16" i="8"/>
  <c r="U8" i="8"/>
  <c r="U23" i="8"/>
  <c r="U48" i="8"/>
  <c r="AG7" i="11"/>
  <c r="U66" i="8"/>
  <c r="U39" i="8"/>
  <c r="U47" i="9"/>
  <c r="U8" i="9"/>
  <c r="AC61" i="8"/>
  <c r="U2" i="8"/>
  <c r="AG37" i="11"/>
  <c r="AB6" i="11"/>
  <c r="U43" i="8"/>
  <c r="AC15" i="8"/>
  <c r="H66" i="8" l="1"/>
  <c r="I66" i="8"/>
  <c r="I67" i="8"/>
  <c r="H67" i="8"/>
  <c r="V52" i="8"/>
  <c r="V33" i="8"/>
  <c r="W59" i="8"/>
  <c r="V51" i="8"/>
  <c r="AD8" i="8"/>
  <c r="W14" i="9"/>
  <c r="W44" i="9"/>
  <c r="V16" i="9"/>
  <c r="W2" i="8"/>
  <c r="V2" i="8"/>
  <c r="W23" i="8"/>
  <c r="V23" i="8"/>
  <c r="AE2" i="8"/>
  <c r="AD2" i="8"/>
  <c r="V9" i="9"/>
  <c r="W9" i="9"/>
  <c r="V45" i="8"/>
  <c r="W45" i="8"/>
  <c r="AC42" i="11"/>
  <c r="AD42" i="11"/>
  <c r="V32" i="9"/>
  <c r="W32" i="9"/>
  <c r="W23" i="9"/>
  <c r="V23" i="9"/>
  <c r="AD13" i="11"/>
  <c r="AC13" i="11"/>
  <c r="AE59" i="8"/>
  <c r="AD59" i="8"/>
  <c r="AE65" i="8"/>
  <c r="AD65" i="8"/>
  <c r="AE3" i="8"/>
  <c r="AD3" i="8"/>
  <c r="AE49" i="8"/>
  <c r="AD49" i="8"/>
  <c r="AH45" i="11"/>
  <c r="AI45" i="11"/>
  <c r="W47" i="8"/>
  <c r="V47" i="8"/>
  <c r="AC14" i="11"/>
  <c r="AD14" i="11"/>
  <c r="AD36" i="11"/>
  <c r="AC36" i="11"/>
  <c r="AD16" i="11"/>
  <c r="AC16" i="11"/>
  <c r="W44" i="8"/>
  <c r="V44" i="8"/>
  <c r="W57" i="8"/>
  <c r="V57" i="8"/>
  <c r="W34" i="8"/>
  <c r="V34" i="8"/>
  <c r="AI43" i="11"/>
  <c r="AH43" i="11"/>
  <c r="AH2" i="11"/>
  <c r="AI2" i="11"/>
  <c r="AI20" i="11"/>
  <c r="AH20" i="11"/>
  <c r="AH58" i="11"/>
  <c r="AI58" i="11"/>
  <c r="AH16" i="11"/>
  <c r="AI16" i="11"/>
  <c r="W43" i="8"/>
  <c r="V43" i="8"/>
  <c r="V66" i="8"/>
  <c r="W66" i="8"/>
  <c r="V8" i="8"/>
  <c r="W8" i="8"/>
  <c r="W10" i="8"/>
  <c r="V10" i="8"/>
  <c r="V3" i="8"/>
  <c r="W3" i="8"/>
  <c r="W60" i="9"/>
  <c r="V60" i="9"/>
  <c r="V4" i="9"/>
  <c r="W4" i="9"/>
  <c r="W31" i="9"/>
  <c r="V31" i="9"/>
  <c r="AD29" i="11"/>
  <c r="AC29" i="11"/>
  <c r="AH33" i="11"/>
  <c r="AI33" i="11"/>
  <c r="AH26" i="11"/>
  <c r="AI26" i="11"/>
  <c r="AE6" i="8"/>
  <c r="AD6" i="8"/>
  <c r="AD11" i="8"/>
  <c r="AE11" i="8"/>
  <c r="AD8" i="11"/>
  <c r="AC8" i="11"/>
  <c r="AD31" i="11"/>
  <c r="AC31" i="11"/>
  <c r="AD32" i="11"/>
  <c r="AC32" i="11"/>
  <c r="W19" i="8"/>
  <c r="V19" i="8"/>
  <c r="AC41" i="11"/>
  <c r="AD41" i="11"/>
  <c r="AI19" i="11"/>
  <c r="AH19" i="11"/>
  <c r="AI50" i="11"/>
  <c r="AH50" i="11"/>
  <c r="AH28" i="11"/>
  <c r="AI28" i="11"/>
  <c r="V8" i="9"/>
  <c r="W8" i="9"/>
  <c r="W16" i="8"/>
  <c r="V16" i="8"/>
  <c r="AE22" i="8"/>
  <c r="AD22" i="8"/>
  <c r="V18" i="8"/>
  <c r="W18" i="8"/>
  <c r="V24" i="9"/>
  <c r="W24" i="9"/>
  <c r="W29" i="9"/>
  <c r="V29" i="9"/>
  <c r="W35" i="9"/>
  <c r="V35" i="9"/>
  <c r="AD59" i="11"/>
  <c r="AC59" i="11"/>
  <c r="AH52" i="11"/>
  <c r="AI52" i="11"/>
  <c r="AE7" i="8"/>
  <c r="AD7" i="8"/>
  <c r="AE35" i="8"/>
  <c r="AD35" i="8"/>
  <c r="AE21" i="8"/>
  <c r="AD21" i="8"/>
  <c r="AE45" i="8"/>
  <c r="AD45" i="8"/>
  <c r="AE53" i="8"/>
  <c r="AD53" i="8"/>
  <c r="AI25" i="11"/>
  <c r="AH25" i="11"/>
  <c r="W17" i="8"/>
  <c r="V17" i="8"/>
  <c r="AC18" i="11"/>
  <c r="AD18" i="11"/>
  <c r="AD47" i="11"/>
  <c r="AC47" i="11"/>
  <c r="AC30" i="11"/>
  <c r="AD30" i="11"/>
  <c r="AD50" i="11"/>
  <c r="AC50" i="11"/>
  <c r="AD53" i="11"/>
  <c r="AC53" i="11"/>
  <c r="AC58" i="11"/>
  <c r="AD58" i="11"/>
  <c r="AD48" i="11"/>
  <c r="AC48" i="11"/>
  <c r="AC22" i="11"/>
  <c r="AD22" i="11"/>
  <c r="V6" i="8"/>
  <c r="W6" i="8"/>
  <c r="AC10" i="11"/>
  <c r="AD10" i="11"/>
  <c r="AE12" i="8"/>
  <c r="AD12" i="8"/>
  <c r="W69" i="8"/>
  <c r="V69" i="8"/>
  <c r="AD51" i="8"/>
  <c r="AE51" i="8"/>
  <c r="AH10" i="11"/>
  <c r="AI10" i="11"/>
  <c r="AI63" i="11"/>
  <c r="AH63" i="11"/>
  <c r="AE60" i="8"/>
  <c r="AD60" i="8"/>
  <c r="AI17" i="11"/>
  <c r="AH17" i="11"/>
  <c r="AH38" i="11"/>
  <c r="AI38" i="11"/>
  <c r="AI57" i="11"/>
  <c r="AH57" i="11"/>
  <c r="AI65" i="11"/>
  <c r="AH65" i="11"/>
  <c r="AH18" i="11"/>
  <c r="AI18" i="11"/>
  <c r="AI39" i="11"/>
  <c r="AH39" i="11"/>
  <c r="AH44" i="11"/>
  <c r="AI44" i="11"/>
  <c r="AI48" i="11"/>
  <c r="AH48" i="11"/>
  <c r="AD15" i="8"/>
  <c r="AE15" i="8"/>
  <c r="W39" i="8"/>
  <c r="V39" i="8"/>
  <c r="W58" i="8"/>
  <c r="V58" i="8"/>
  <c r="V56" i="8"/>
  <c r="W56" i="8"/>
  <c r="AI27" i="11"/>
  <c r="AH27" i="11"/>
  <c r="AD64" i="8"/>
  <c r="AE64" i="8"/>
  <c r="AD37" i="11"/>
  <c r="AC37" i="11"/>
  <c r="W30" i="9"/>
  <c r="V30" i="9"/>
  <c r="V20" i="9"/>
  <c r="W20" i="9"/>
  <c r="AE31" i="8"/>
  <c r="AD31" i="8"/>
  <c r="AE41" i="8"/>
  <c r="AD41" i="8"/>
  <c r="AI11" i="11"/>
  <c r="AH11" i="11"/>
  <c r="AD3" i="11"/>
  <c r="AC3" i="11"/>
  <c r="AD24" i="11"/>
  <c r="AC24" i="11"/>
  <c r="AC28" i="11"/>
  <c r="AD28" i="11"/>
  <c r="AD62" i="11"/>
  <c r="AC62" i="11"/>
  <c r="AI61" i="11"/>
  <c r="AH61" i="11"/>
  <c r="AE16" i="8"/>
  <c r="AD16" i="8"/>
  <c r="AI8" i="11"/>
  <c r="AH8" i="11"/>
  <c r="AH34" i="11"/>
  <c r="AI34" i="11"/>
  <c r="AH12" i="11"/>
  <c r="AI12" i="11"/>
  <c r="AD61" i="8"/>
  <c r="AE61" i="8"/>
  <c r="AI9" i="11"/>
  <c r="AH9" i="11"/>
  <c r="W65" i="8"/>
  <c r="V65" i="8"/>
  <c r="AD50" i="8"/>
  <c r="AE50" i="8"/>
  <c r="AC55" i="11"/>
  <c r="AD55" i="11"/>
  <c r="AI21" i="11"/>
  <c r="AH21" i="11"/>
  <c r="AC52" i="11"/>
  <c r="AD52" i="11"/>
  <c r="V13" i="9"/>
  <c r="W13" i="9"/>
  <c r="V26" i="9"/>
  <c r="W26" i="9"/>
  <c r="AH30" i="11"/>
  <c r="AI30" i="11"/>
  <c r="AI55" i="11"/>
  <c r="AH55" i="11"/>
  <c r="AE34" i="8"/>
  <c r="AD34" i="8"/>
  <c r="AE17" i="8"/>
  <c r="AD17" i="8"/>
  <c r="AE44" i="8"/>
  <c r="AD44" i="8"/>
  <c r="AE52" i="8"/>
  <c r="AD52" i="8"/>
  <c r="V68" i="8"/>
  <c r="W68" i="8"/>
  <c r="AD15" i="11"/>
  <c r="AC15" i="11"/>
  <c r="AD20" i="11"/>
  <c r="AC20" i="11"/>
  <c r="AC46" i="11"/>
  <c r="AD46" i="11"/>
  <c r="AC44" i="11"/>
  <c r="AD44" i="11"/>
  <c r="AD11" i="11"/>
  <c r="AC11" i="11"/>
  <c r="W64" i="8"/>
  <c r="V64" i="8"/>
  <c r="V4" i="8"/>
  <c r="W4" i="8"/>
  <c r="AD57" i="8"/>
  <c r="AE57" i="8"/>
  <c r="AD46" i="8"/>
  <c r="AE46" i="8"/>
  <c r="AH56" i="11"/>
  <c r="AI56" i="11"/>
  <c r="AH14" i="11"/>
  <c r="AI14" i="11"/>
  <c r="AI53" i="11"/>
  <c r="AH53" i="11"/>
  <c r="AI24" i="11"/>
  <c r="AH24" i="11"/>
  <c r="AI23" i="11"/>
  <c r="AH23" i="11"/>
  <c r="AI35" i="11"/>
  <c r="AH35" i="11"/>
  <c r="AI32" i="11"/>
  <c r="AH32" i="11"/>
  <c r="AC6" i="11"/>
  <c r="AD6" i="11"/>
  <c r="AI7" i="11"/>
  <c r="AH7" i="11"/>
  <c r="AE10" i="8"/>
  <c r="AD10" i="8"/>
  <c r="AH59" i="11"/>
  <c r="AI59" i="11"/>
  <c r="W40" i="9"/>
  <c r="V40" i="9"/>
  <c r="AH13" i="11"/>
  <c r="AI13" i="11"/>
  <c r="V7" i="9"/>
  <c r="W7" i="9"/>
  <c r="AI49" i="11"/>
  <c r="AH49" i="11"/>
  <c r="AI37" i="11"/>
  <c r="AH37" i="11"/>
  <c r="W47" i="9"/>
  <c r="V47" i="9"/>
  <c r="W48" i="8"/>
  <c r="V48" i="8"/>
  <c r="W25" i="8"/>
  <c r="V25" i="8"/>
  <c r="AE56" i="8"/>
  <c r="AD56" i="8"/>
  <c r="V32" i="8"/>
  <c r="W32" i="8"/>
  <c r="AD39" i="8"/>
  <c r="AE39" i="8"/>
  <c r="AD17" i="11"/>
  <c r="AC17" i="11"/>
  <c r="AD29" i="8"/>
  <c r="AE29" i="8"/>
  <c r="AH51" i="11"/>
  <c r="AI51" i="11"/>
  <c r="W25" i="9"/>
  <c r="V25" i="9"/>
  <c r="V17" i="9"/>
  <c r="W17" i="9"/>
  <c r="W37" i="9"/>
  <c r="V37" i="9"/>
  <c r="W39" i="9"/>
  <c r="V39" i="9"/>
  <c r="AD9" i="8"/>
  <c r="AE9" i="8"/>
  <c r="AE30" i="8"/>
  <c r="AD30" i="8"/>
  <c r="AE58" i="8"/>
  <c r="AD58" i="8"/>
  <c r="AE25" i="8"/>
  <c r="AD25" i="8"/>
  <c r="AE40" i="8"/>
  <c r="AD40" i="8"/>
  <c r="AE48" i="8"/>
  <c r="AD48" i="8"/>
  <c r="AH22" i="11"/>
  <c r="AI22" i="11"/>
  <c r="AI5" i="11"/>
  <c r="AH5" i="11"/>
  <c r="AI47" i="11"/>
  <c r="AH47" i="11"/>
  <c r="W63" i="8"/>
  <c r="V63" i="8"/>
  <c r="AC60" i="11"/>
  <c r="AD60" i="11"/>
  <c r="AD4" i="11"/>
  <c r="AC4" i="11"/>
  <c r="AD40" i="11"/>
  <c r="AC40" i="11"/>
  <c r="AC34" i="11"/>
  <c r="AD34" i="11"/>
  <c r="AC12" i="11"/>
  <c r="AD12" i="11"/>
  <c r="AD61" i="11"/>
  <c r="AC61" i="11"/>
  <c r="AD54" i="11"/>
  <c r="AC54" i="11"/>
  <c r="AD19" i="8"/>
  <c r="AE19" i="8"/>
  <c r="AD13" i="8"/>
  <c r="AE13" i="8"/>
  <c r="AE26" i="8"/>
  <c r="AD26" i="8"/>
  <c r="AD21" i="11"/>
  <c r="AC21" i="11"/>
  <c r="AD36" i="8"/>
  <c r="AE36" i="8"/>
  <c r="AD5" i="8"/>
  <c r="AE5" i="8"/>
  <c r="AI4" i="11"/>
  <c r="AH4" i="11"/>
  <c r="AI3" i="11"/>
  <c r="AH3" i="11"/>
  <c r="AH64" i="11"/>
  <c r="AI64" i="11"/>
  <c r="AH6" i="11"/>
  <c r="AI6" i="11"/>
  <c r="AI36" i="11"/>
  <c r="AH36" i="11"/>
  <c r="AI40" i="11"/>
  <c r="AH40" i="11"/>
  <c r="AI54" i="11"/>
  <c r="AH54" i="11"/>
  <c r="AI62" i="11"/>
  <c r="AH62" i="11"/>
  <c r="Q66" i="9"/>
  <c r="O66" i="9"/>
  <c r="P66" i="9" s="1"/>
  <c r="O35" i="9"/>
  <c r="Q35" i="9" s="1"/>
  <c r="O53" i="9"/>
  <c r="P65" i="9"/>
  <c r="O65" i="9"/>
  <c r="Q65" i="9"/>
  <c r="O19" i="9"/>
  <c r="P19" i="9" s="1"/>
  <c r="Q4" i="9"/>
  <c r="O4" i="9"/>
  <c r="P4" i="9" s="1"/>
  <c r="O45" i="9"/>
  <c r="P45" i="9" s="1"/>
  <c r="Q45" i="9"/>
  <c r="P15" i="9"/>
  <c r="O15" i="9"/>
  <c r="Q15" i="9"/>
  <c r="Q36" i="9"/>
  <c r="O36" i="9"/>
  <c r="P36" i="9" s="1"/>
  <c r="O59" i="9"/>
  <c r="P59" i="9" s="1"/>
  <c r="Q59" i="9"/>
  <c r="O12" i="9"/>
  <c r="P12" i="9" s="1"/>
  <c r="Q12" i="9"/>
  <c r="O23" i="9"/>
  <c r="P23" i="9" s="1"/>
  <c r="O43" i="9"/>
  <c r="Q43" i="9" s="1"/>
  <c r="Q26" i="9"/>
  <c r="O26" i="9"/>
  <c r="P26" i="9" s="1"/>
  <c r="Q38" i="9"/>
  <c r="O38" i="9"/>
  <c r="P38" i="9"/>
  <c r="O48" i="9"/>
  <c r="Q48" i="9" s="1"/>
  <c r="P48" i="9"/>
  <c r="O49" i="9"/>
  <c r="Q49" i="9" s="1"/>
  <c r="P49" i="9"/>
  <c r="Q17" i="9"/>
  <c r="O17" i="9"/>
  <c r="P17" i="9"/>
  <c r="O14" i="9"/>
  <c r="P14" i="9" s="1"/>
  <c r="O9" i="9"/>
  <c r="Q9" i="9" s="1"/>
  <c r="P9" i="9"/>
  <c r="P27" i="9"/>
  <c r="O27" i="9"/>
  <c r="Q27" i="9" s="1"/>
  <c r="O6" i="9"/>
  <c r="Q6" i="9" s="1"/>
  <c r="P6" i="9"/>
  <c r="O71" i="9"/>
  <c r="P71" i="9" s="1"/>
  <c r="Q71" i="9"/>
  <c r="Q34" i="9"/>
  <c r="O34" i="9"/>
  <c r="P34" i="9"/>
  <c r="O7" i="9"/>
  <c r="Q7" i="9" s="1"/>
  <c r="O61" i="9"/>
  <c r="P61" i="9" s="1"/>
  <c r="Q61" i="9"/>
  <c r="Q30" i="9"/>
  <c r="O30" i="9"/>
  <c r="P30" i="9"/>
  <c r="O39" i="9"/>
  <c r="P28" i="9"/>
  <c r="O28" i="9"/>
  <c r="Q28" i="9" s="1"/>
  <c r="O2" i="9"/>
  <c r="Q2" i="9" s="1"/>
  <c r="P2" i="9"/>
  <c r="O29" i="9"/>
  <c r="P29" i="9" s="1"/>
  <c r="O16" i="9"/>
  <c r="Q16" i="9" s="1"/>
  <c r="P16" i="9"/>
  <c r="P50" i="9"/>
  <c r="O50" i="9"/>
  <c r="Q50" i="9"/>
  <c r="P5" i="9"/>
  <c r="O5" i="9"/>
  <c r="Q5" i="9" s="1"/>
  <c r="O54" i="9"/>
  <c r="Q31" i="9"/>
  <c r="O31" i="9"/>
  <c r="P31" i="9" s="1"/>
  <c r="P22" i="9"/>
  <c r="O22" i="9"/>
  <c r="Q22" i="9" s="1"/>
  <c r="O69" i="9"/>
  <c r="O25" i="9"/>
  <c r="P25" i="9" s="1"/>
  <c r="Q25" i="9"/>
  <c r="O42" i="9"/>
  <c r="Q64" i="9"/>
  <c r="O64" i="9"/>
  <c r="P64" i="9"/>
  <c r="P60" i="9"/>
  <c r="O60" i="9"/>
  <c r="Q60" i="9"/>
  <c r="O32" i="9"/>
  <c r="P8" i="9"/>
  <c r="O8" i="9"/>
  <c r="Q8" i="9"/>
  <c r="Q20" i="9"/>
  <c r="O20" i="9"/>
  <c r="P20" i="9"/>
  <c r="O21" i="9"/>
  <c r="Q10" i="9"/>
  <c r="O10" i="9"/>
  <c r="P10" i="9"/>
  <c r="O13" i="9"/>
  <c r="P51" i="9"/>
  <c r="O51" i="9"/>
  <c r="Q51" i="9"/>
  <c r="O56" i="9"/>
  <c r="Q40" i="9"/>
  <c r="O40" i="9"/>
  <c r="P40" i="9"/>
  <c r="P44" i="9"/>
  <c r="O44" i="9"/>
  <c r="Q44" i="9" s="1"/>
  <c r="O24" i="9"/>
  <c r="Q24" i="9" s="1"/>
  <c r="P24" i="9"/>
  <c r="Q58" i="9"/>
  <c r="O58" i="9"/>
  <c r="P58" i="9"/>
  <c r="O47" i="9"/>
  <c r="Q11" i="9"/>
  <c r="O11" i="9"/>
  <c r="P11" i="9"/>
  <c r="Q70" i="9"/>
  <c r="O70" i="9"/>
  <c r="P70" i="9"/>
  <c r="O41" i="9"/>
  <c r="O46" i="9"/>
  <c r="Q46" i="9" s="1"/>
  <c r="P46" i="9"/>
  <c r="O63" i="9"/>
  <c r="P37" i="9"/>
  <c r="O37" i="9"/>
  <c r="Q37" i="9"/>
  <c r="O3" i="9"/>
  <c r="Q3" i="9" s="1"/>
  <c r="P3" i="9"/>
  <c r="P57" i="9"/>
  <c r="O57" i="9"/>
  <c r="Q57" i="9" s="1"/>
  <c r="O18" i="9"/>
  <c r="O52" i="9"/>
  <c r="P52" i="9" s="1"/>
  <c r="P62" i="9"/>
  <c r="O62" i="9"/>
  <c r="Q62" i="9" s="1"/>
  <c r="O33" i="9"/>
  <c r="Q33" i="9" s="1"/>
  <c r="P33" i="9"/>
  <c r="Q67" i="9"/>
  <c r="O67" i="9"/>
  <c r="P67" i="9" s="1"/>
  <c r="O55" i="9"/>
  <c r="P39" i="9" l="1"/>
  <c r="Q39" i="9"/>
  <c r="P56" i="9"/>
  <c r="Q56" i="9"/>
  <c r="P21" i="9"/>
  <c r="Q21" i="9"/>
  <c r="P32" i="9"/>
  <c r="Q32" i="9"/>
  <c r="P42" i="9"/>
  <c r="Q42" i="9"/>
  <c r="Q63" i="9"/>
  <c r="P63" i="9"/>
  <c r="P69" i="9"/>
  <c r="Q69" i="9"/>
  <c r="P41" i="9"/>
  <c r="Q41" i="9"/>
  <c r="P47" i="9"/>
  <c r="Q47" i="9"/>
  <c r="P13" i="9"/>
  <c r="Q13" i="9"/>
  <c r="P54" i="9"/>
  <c r="Q54" i="9"/>
  <c r="P55" i="9"/>
  <c r="Q55" i="9"/>
  <c r="Q18" i="9"/>
  <c r="P18" i="9"/>
  <c r="Q23" i="9"/>
  <c r="Q52" i="9"/>
  <c r="Q29" i="9"/>
  <c r="P7" i="9"/>
  <c r="Q14" i="9"/>
  <c r="P43" i="9"/>
  <c r="P35" i="9"/>
  <c r="Q19" i="9"/>
  <c r="P53" i="9"/>
  <c r="Q53" i="9"/>
  <c r="AG67" i="9"/>
  <c r="AG41" i="9"/>
  <c r="AG22" i="9"/>
  <c r="AH30" i="9"/>
  <c r="AG30" i="9"/>
  <c r="AI30" i="9" s="1"/>
  <c r="AG14" i="9"/>
  <c r="AI14" i="9" s="1"/>
  <c r="AG47" i="9"/>
  <c r="AH47" i="9" s="1"/>
  <c r="AI47" i="9"/>
  <c r="AG3" i="9"/>
  <c r="AI3" i="9" s="1"/>
  <c r="AH62" i="9"/>
  <c r="AG62" i="9"/>
  <c r="AI62" i="9" s="1"/>
  <c r="AG11" i="9"/>
  <c r="AH11" i="9" s="1"/>
  <c r="AG46" i="9"/>
  <c r="AI46" i="9" s="1"/>
  <c r="AH46" i="9"/>
  <c r="AG6" i="9"/>
  <c r="AI6" i="9" s="1"/>
  <c r="AH6" i="9"/>
  <c r="AI5" i="9"/>
  <c r="AG5" i="9"/>
  <c r="AH5" i="9" s="1"/>
  <c r="AG53" i="9"/>
  <c r="AI53" i="9" s="1"/>
  <c r="AG27" i="9"/>
  <c r="AI27" i="9" s="1"/>
  <c r="AH27" i="9"/>
  <c r="AG40" i="9"/>
  <c r="AH40" i="9" s="1"/>
  <c r="AI40" i="9"/>
  <c r="AH44" i="9"/>
  <c r="AG44" i="9"/>
  <c r="AI44" i="9" s="1"/>
  <c r="AG33" i="9"/>
  <c r="AH33" i="9" s="1"/>
  <c r="AG65" i="9"/>
  <c r="AH65" i="9" s="1"/>
  <c r="AI65" i="9"/>
  <c r="AG8" i="9"/>
  <c r="AI8" i="9" s="1"/>
  <c r="AH8" i="9"/>
  <c r="AH54" i="9"/>
  <c r="AG54" i="9"/>
  <c r="AI54" i="9" s="1"/>
  <c r="AG17" i="9"/>
  <c r="AI17" i="9" s="1"/>
  <c r="AG55" i="9"/>
  <c r="AI55" i="9" s="1"/>
  <c r="AH55" i="9"/>
  <c r="AG35" i="9"/>
  <c r="AI35" i="9" s="1"/>
  <c r="AH35" i="9"/>
  <c r="AI16" i="9"/>
  <c r="AG16" i="9"/>
  <c r="AH16" i="9" s="1"/>
  <c r="AG58" i="9"/>
  <c r="AH58" i="9" s="1"/>
  <c r="AG18" i="9"/>
  <c r="AH18" i="9" s="1"/>
  <c r="AI18" i="9"/>
  <c r="AG26" i="9"/>
  <c r="AH26" i="9" s="1"/>
  <c r="AI26" i="9"/>
  <c r="AH13" i="9"/>
  <c r="AG13" i="9"/>
  <c r="AI13" i="9" s="1"/>
  <c r="AG51" i="9"/>
  <c r="AH51" i="9" s="1"/>
  <c r="AG42" i="9"/>
  <c r="AH42" i="9" s="1"/>
  <c r="AI42" i="9"/>
  <c r="AG28" i="9"/>
  <c r="AH28" i="9" s="1"/>
  <c r="AI28" i="9"/>
  <c r="AH73" i="9"/>
  <c r="AG73" i="9"/>
  <c r="AI73" i="9"/>
  <c r="AG48" i="9"/>
  <c r="AH48" i="9" s="1"/>
  <c r="AG9" i="9"/>
  <c r="AI9" i="9" s="1"/>
  <c r="AH9" i="9"/>
  <c r="AG24" i="9"/>
  <c r="AH24" i="9" s="1"/>
  <c r="AI24" i="9"/>
  <c r="AI66" i="9"/>
  <c r="AG66" i="9"/>
  <c r="AH66" i="9"/>
  <c r="AG57" i="9"/>
  <c r="AH57" i="9" s="1"/>
  <c r="AG60" i="9"/>
  <c r="AI60" i="9" s="1"/>
  <c r="AH60" i="9"/>
  <c r="AG25" i="9"/>
  <c r="AH25" i="9" s="1"/>
  <c r="AI25" i="9"/>
  <c r="AH15" i="9"/>
  <c r="AG15" i="9"/>
  <c r="AI15" i="9"/>
  <c r="AG59" i="9"/>
  <c r="AI59" i="9" s="1"/>
  <c r="AG39" i="9"/>
  <c r="AI39" i="9" s="1"/>
  <c r="AH39" i="9"/>
  <c r="AG21" i="9"/>
  <c r="AI21" i="9" s="1"/>
  <c r="AH21" i="9"/>
  <c r="AI29" i="9"/>
  <c r="AG29" i="9"/>
  <c r="AH29" i="9"/>
  <c r="AG49" i="9"/>
  <c r="AH49" i="9" s="1"/>
  <c r="AG4" i="9"/>
  <c r="AI4" i="9" s="1"/>
  <c r="AH4" i="9"/>
  <c r="AG32" i="9"/>
  <c r="AI32" i="9" s="1"/>
  <c r="AH32" i="9"/>
  <c r="AI7" i="9"/>
  <c r="AG7" i="9"/>
  <c r="AH7" i="9"/>
  <c r="AG69" i="9"/>
  <c r="AI69" i="9" s="1"/>
  <c r="AG37" i="9"/>
  <c r="AH37" i="9" s="1"/>
  <c r="AI37" i="9"/>
  <c r="AG36" i="9"/>
  <c r="AH36" i="9" s="1"/>
  <c r="AI36" i="9"/>
  <c r="AI45" i="9"/>
  <c r="AG45" i="9"/>
  <c r="AH45" i="9"/>
  <c r="AG38" i="9"/>
  <c r="AH38" i="9" s="1"/>
  <c r="AG12" i="9"/>
  <c r="AI12" i="9" s="1"/>
  <c r="AH12" i="9"/>
  <c r="AG50" i="9"/>
  <c r="AI50" i="9" s="1"/>
  <c r="AH50" i="9"/>
  <c r="AI20" i="9"/>
  <c r="AG20" i="9"/>
  <c r="AH20" i="9"/>
  <c r="AG52" i="9"/>
  <c r="AI52" i="9" s="1"/>
  <c r="AG56" i="9"/>
  <c r="AH56" i="9" s="1"/>
  <c r="AI56" i="9"/>
  <c r="AG70" i="9"/>
  <c r="AH70" i="9" s="1"/>
  <c r="AI70" i="9"/>
  <c r="AI2" i="9"/>
  <c r="AG2" i="9"/>
  <c r="AH2" i="9"/>
  <c r="AG34" i="9"/>
  <c r="AH34" i="9" s="1"/>
  <c r="AG68" i="9"/>
  <c r="AI68" i="9" s="1"/>
  <c r="AH68" i="9"/>
  <c r="AG23" i="9"/>
  <c r="AI23" i="9" s="1"/>
  <c r="AH23" i="9"/>
  <c r="AH19" i="9"/>
  <c r="AG19" i="9"/>
  <c r="AI19" i="9"/>
  <c r="AG71" i="9"/>
  <c r="AI71" i="9" s="1"/>
  <c r="AG10" i="9"/>
  <c r="AH10" i="9" s="1"/>
  <c r="AI10" i="9"/>
  <c r="AG43" i="9"/>
  <c r="AH43" i="9" s="1"/>
  <c r="AI43" i="9"/>
  <c r="AI61" i="9"/>
  <c r="AG61" i="9"/>
  <c r="AH61" i="9"/>
  <c r="AG31" i="9"/>
  <c r="AI31" i="9" s="1"/>
  <c r="AG64" i="9"/>
  <c r="AH64" i="9" s="1"/>
  <c r="AI64" i="9"/>
  <c r="AG63" i="9"/>
  <c r="AI63" i="9" s="1"/>
  <c r="AH63" i="9"/>
  <c r="AH31" i="9" l="1"/>
  <c r="AH52" i="9"/>
  <c r="AI38" i="9"/>
  <c r="AI49" i="9"/>
  <c r="AH59" i="9"/>
  <c r="AI57" i="9"/>
  <c r="AI48" i="9"/>
  <c r="AI51" i="9"/>
  <c r="AI58" i="9"/>
  <c r="AH17" i="9"/>
  <c r="AI33" i="9"/>
  <c r="AH53" i="9"/>
  <c r="AI11" i="9"/>
  <c r="AH3" i="9"/>
  <c r="AH14" i="9"/>
  <c r="AH71" i="9"/>
  <c r="AI34" i="9"/>
  <c r="AH69" i="9"/>
</calcChain>
</file>

<file path=xl/sharedStrings.xml><?xml version="1.0" encoding="utf-8"?>
<sst xmlns="http://schemas.openxmlformats.org/spreadsheetml/2006/main" count="1407" uniqueCount="361">
  <si>
    <t>Noakhali</t>
  </si>
  <si>
    <t>Laxmipur</t>
  </si>
  <si>
    <t>Feni</t>
  </si>
  <si>
    <t>Sylhet</t>
  </si>
  <si>
    <t>Sunamganj</t>
  </si>
  <si>
    <t>Habiganj</t>
  </si>
  <si>
    <t>Moulvi Bazar</t>
  </si>
  <si>
    <t>Khulna</t>
  </si>
  <si>
    <t>Bagerhat</t>
  </si>
  <si>
    <t>Satkhira</t>
  </si>
  <si>
    <t>Jessore</t>
  </si>
  <si>
    <t>Jhenaidah</t>
  </si>
  <si>
    <t>Magura</t>
  </si>
  <si>
    <t>Narail</t>
  </si>
  <si>
    <t>Kushtia</t>
  </si>
  <si>
    <t>Chuadanga</t>
  </si>
  <si>
    <t>Meherpur</t>
  </si>
  <si>
    <t>Gray (75% - 99%)</t>
  </si>
  <si>
    <t>Green (&gt; 100%)</t>
  </si>
  <si>
    <t>(-.5)- .5</t>
  </si>
  <si>
    <t>.5 - 1</t>
  </si>
  <si>
    <t>&gt;2</t>
  </si>
  <si>
    <t>NOS_Color Code Key</t>
  </si>
  <si>
    <t>&lt; -.5</t>
  </si>
  <si>
    <t>(-.99) - .99</t>
  </si>
  <si>
    <t>&lt; -1</t>
  </si>
  <si>
    <t>Cases per judge</t>
  </si>
  <si>
    <t>Cases per judge_Color Code</t>
  </si>
  <si>
    <t>Cases per judge_Color Code Key</t>
  </si>
  <si>
    <t>Gaibandha</t>
  </si>
  <si>
    <t>Nilphamari</t>
  </si>
  <si>
    <t>Std dev</t>
    <phoneticPr fontId="7" type="noConversion"/>
  </si>
  <si>
    <t>Z_score</t>
    <phoneticPr fontId="7" type="noConversion"/>
  </si>
  <si>
    <t>Green (Lower than Mean)</t>
    <phoneticPr fontId="7" type="noConversion"/>
  </si>
  <si>
    <t>Gray (Mean)</t>
    <phoneticPr fontId="7" type="noConversion"/>
  </si>
  <si>
    <t>SC_HCD_Cases</t>
    <phoneticPr fontId="7" type="noConversion"/>
  </si>
  <si>
    <t>SC_AD_Cases</t>
    <phoneticPr fontId="7" type="noConversion"/>
  </si>
  <si>
    <t>SC_HCD_Judges</t>
    <phoneticPr fontId="7" type="noConversion"/>
  </si>
  <si>
    <t>Cases per judge</t>
    <phoneticPr fontId="7" type="noConversion"/>
  </si>
  <si>
    <t>Total_Cases</t>
    <phoneticPr fontId="7" type="noConversion"/>
  </si>
  <si>
    <t>Colour_ code</t>
    <phoneticPr fontId="7" type="noConversion"/>
  </si>
  <si>
    <t>Red (Much Higher than Mean)</t>
    <phoneticPr fontId="7" type="noConversion"/>
  </si>
  <si>
    <t>Source:</t>
    <phoneticPr fontId="7" type="noConversion"/>
  </si>
  <si>
    <t xml:space="preserve">Year </t>
    <phoneticPr fontId="7" type="noConversion"/>
  </si>
  <si>
    <t>The Express tribune, 13 April 2018, 'Too many cases, not enough judges, says SHC Judge'</t>
    <phoneticPr fontId="7" type="noConversion"/>
  </si>
  <si>
    <t>Source:</t>
    <phoneticPr fontId="7" type="noConversion"/>
  </si>
  <si>
    <t>India Express, August 4, 2016</t>
  </si>
  <si>
    <t>India Express, August 4, 2016</t>
    <phoneticPr fontId="7" type="noConversion"/>
  </si>
  <si>
    <t>Date</t>
    <phoneticPr fontId="7" type="noConversion"/>
  </si>
  <si>
    <t>Source</t>
    <phoneticPr fontId="7" type="noConversion"/>
  </si>
  <si>
    <t>ICPS World Prison Brief http://prisonstudies.org/map/asia</t>
    <phoneticPr fontId="7" type="noConversion"/>
  </si>
  <si>
    <t>Orange (1%-10% of Target)</t>
  </si>
  <si>
    <t>Red (Below Target)</t>
  </si>
  <si>
    <t>Chapainababganj</t>
  </si>
  <si>
    <t>Green (More than 50% of Target)</t>
  </si>
  <si>
    <t>Total | Nat'l Avg.</t>
  </si>
  <si>
    <t>District Target</t>
  </si>
  <si>
    <t>NGO ADRs</t>
  </si>
  <si>
    <t>Ratio of Prison Admissions to Prison Population</t>
  </si>
  <si>
    <t>Mag_Z Score</t>
  </si>
  <si>
    <r>
      <t>z-scor</t>
    </r>
    <r>
      <rPr>
        <sz val="10"/>
        <rFont val="Calibri"/>
        <family val="2"/>
      </rPr>
      <t>e</t>
    </r>
  </si>
  <si>
    <t>Dhaka Metro</t>
  </si>
  <si>
    <t>Chittagong Metro</t>
  </si>
  <si>
    <t>Barisal Metro</t>
  </si>
  <si>
    <t>75% - 99%</t>
  </si>
  <si>
    <t>&lt; 75%</t>
  </si>
  <si>
    <t>&gt; 100%</t>
  </si>
  <si>
    <t>Orange (&lt; 75%)</t>
  </si>
  <si>
    <t>Cases per IO</t>
  </si>
  <si>
    <t>Khulna Metro</t>
  </si>
  <si>
    <t>Rajshahi Metro</t>
  </si>
  <si>
    <t>Sylhet Metro</t>
  </si>
  <si>
    <t>Judges</t>
    <phoneticPr fontId="7" type="noConversion"/>
  </si>
  <si>
    <t>Magistrates</t>
    <phoneticPr fontId="7" type="noConversion"/>
  </si>
  <si>
    <t>Total</t>
    <phoneticPr fontId="7" type="noConversion"/>
  </si>
  <si>
    <t>Mag_Cases</t>
    <phoneticPr fontId="7" type="noConversion"/>
  </si>
  <si>
    <t>Women Lawyers</t>
    <phoneticPr fontId="7" type="noConversion"/>
  </si>
  <si>
    <t>% Women</t>
    <phoneticPr fontId="7" type="noConversion"/>
  </si>
  <si>
    <t>Districts</t>
  </si>
  <si>
    <t>Prison Name</t>
  </si>
  <si>
    <t>District ID 1 
(BBS)</t>
  </si>
  <si>
    <t>District ID 2 
(GJG)</t>
  </si>
  <si>
    <t>Convicted Drug</t>
    <phoneticPr fontId="7" type="noConversion"/>
  </si>
  <si>
    <t>UT Drug</t>
    <phoneticPr fontId="7" type="noConversion"/>
  </si>
  <si>
    <t>Total drug</t>
    <phoneticPr fontId="7" type="noConversion"/>
  </si>
  <si>
    <t>Drug_convicted</t>
    <phoneticPr fontId="7" type="noConversion"/>
  </si>
  <si>
    <t>Drug UT</t>
    <phoneticPr fontId="7" type="noConversion"/>
  </si>
  <si>
    <t>43%-65%</t>
  </si>
  <si>
    <t>(-0.99) - (0.99)</t>
  </si>
  <si>
    <t>&lt;  -.99</t>
  </si>
  <si>
    <t>&gt;  .99</t>
  </si>
  <si>
    <t>1-2</t>
  </si>
  <si>
    <t>&gt; 2</t>
  </si>
  <si>
    <t>&lt; 100%</t>
  </si>
  <si>
    <t>Criteria</t>
  </si>
  <si>
    <t>&gt;25</t>
  </si>
  <si>
    <t>&lt; = 25</t>
  </si>
  <si>
    <t>Mag_Pending Cases Carried Forward % of Total Cases</t>
  </si>
  <si>
    <t>Mag_Color Code</t>
  </si>
  <si>
    <t>Mag_Color Code Key</t>
  </si>
  <si>
    <t>Session_Pending from 2015</t>
  </si>
  <si>
    <t>Session_Total cases</t>
  </si>
  <si>
    <t>Session_% Pending</t>
  </si>
  <si>
    <t>Session_Z-score</t>
  </si>
  <si>
    <t>Session_Color Code</t>
  </si>
  <si>
    <t>NOS_Pending from 2015</t>
  </si>
  <si>
    <t>NOS_Total cases</t>
  </si>
  <si>
    <t>NOS_% Pending</t>
  </si>
  <si>
    <t>NOS_Z-score</t>
  </si>
  <si>
    <t>NOS_Color Code</t>
  </si>
  <si>
    <t>VC_Total Unions</t>
  </si>
  <si>
    <t>VC_Unions with VC</t>
  </si>
  <si>
    <t>VC_% District Level</t>
  </si>
  <si>
    <t>VC_Color Code</t>
  </si>
  <si>
    <t>World</t>
  </si>
  <si>
    <t>Asia</t>
  </si>
  <si>
    <t>Americas</t>
  </si>
  <si>
    <t>Africa</t>
  </si>
  <si>
    <t>Europe</t>
  </si>
  <si>
    <t>Oceania</t>
  </si>
  <si>
    <t>Sindh (Pakistan)</t>
    <phoneticPr fontId="7" type="noConversion"/>
  </si>
  <si>
    <t>Delhi (India)</t>
    <phoneticPr fontId="7" type="noConversion"/>
  </si>
  <si>
    <t>West Bengal (India)</t>
    <phoneticPr fontId="7" type="noConversion"/>
  </si>
  <si>
    <t xml:space="preserve">India (national) </t>
    <phoneticPr fontId="7" type="noConversion"/>
  </si>
  <si>
    <t>Orange (Exceeds ICRC limit)</t>
    <phoneticPr fontId="7" type="noConversion"/>
  </si>
  <si>
    <t>Green (Within ICRC limit)</t>
    <phoneticPr fontId="7" type="noConversion"/>
  </si>
  <si>
    <t>Red (Greatly exceeds ICRC limit)</t>
    <phoneticPr fontId="7" type="noConversion"/>
  </si>
  <si>
    <t>Orange (Exceeds ICRC limit)</t>
    <phoneticPr fontId="7" type="noConversion"/>
  </si>
  <si>
    <t>Orange (Over Capacity)</t>
    <phoneticPr fontId="7" type="noConversion"/>
  </si>
  <si>
    <t>Z-score</t>
    <phoneticPr fontId="7" type="noConversion"/>
  </si>
  <si>
    <t>Std dev</t>
    <phoneticPr fontId="7" type="noConversion"/>
  </si>
  <si>
    <t>Khagrachari</t>
  </si>
  <si>
    <t>Bandarban</t>
  </si>
  <si>
    <t>Comilla</t>
  </si>
  <si>
    <t>Chandpur</t>
  </si>
  <si>
    <t>Brahmanbaria</t>
  </si>
  <si>
    <t>&gt; 1000%</t>
  </si>
  <si>
    <t>Orange (&lt; 100%)</t>
  </si>
  <si>
    <t>Gray (100% - 1000%)</t>
  </si>
  <si>
    <t>Green (&gt; 1000%)</t>
  </si>
  <si>
    <t>(-1)- 1</t>
  </si>
  <si>
    <t>Gray (Within Capacity)</t>
  </si>
  <si>
    <t>(-2)- (-1)</t>
  </si>
  <si>
    <t>&gt;50</t>
  </si>
  <si>
    <t>&gt;100</t>
  </si>
  <si>
    <t>Bangladesh</t>
  </si>
  <si>
    <t>India</t>
  </si>
  <si>
    <t>Pakistan</t>
  </si>
  <si>
    <t>Nepal</t>
  </si>
  <si>
    <t>Sri Lanka</t>
  </si>
  <si>
    <t>Barisal</t>
  </si>
  <si>
    <t>Jhalokathi</t>
  </si>
  <si>
    <t>Pirojpur</t>
  </si>
  <si>
    <t>Patuakhali</t>
  </si>
  <si>
    <t>Barguna</t>
  </si>
  <si>
    <t>Rajshahi</t>
  </si>
  <si>
    <t>Naogaon</t>
  </si>
  <si>
    <t>Chapai Nawabganj</t>
  </si>
  <si>
    <t>Natore</t>
  </si>
  <si>
    <t>Pabna</t>
  </si>
  <si>
    <t>Sirajganj</t>
  </si>
  <si>
    <t>Bogra</t>
  </si>
  <si>
    <t>Jaypurhat</t>
  </si>
  <si>
    <t>Rangpur</t>
  </si>
  <si>
    <t>Lawyers per 100,000</t>
    <phoneticPr fontId="7" type="noConversion"/>
  </si>
  <si>
    <t>Std Dev</t>
    <phoneticPr fontId="7" type="noConversion"/>
  </si>
  <si>
    <t>Population</t>
  </si>
  <si>
    <t>Incarceration rate per 100000</t>
  </si>
  <si>
    <t>z-score</t>
  </si>
  <si>
    <t>Kurigram</t>
  </si>
  <si>
    <t>Lalmonirhat</t>
  </si>
  <si>
    <t>Dinajpur</t>
  </si>
  <si>
    <t>Thakurgaon</t>
  </si>
  <si>
    <t>Panchagarh</t>
  </si>
  <si>
    <t>District Name</t>
  </si>
  <si>
    <t>District ID 1 (BBS)</t>
  </si>
  <si>
    <t>Netrakona</t>
  </si>
  <si>
    <t>Yellow</t>
  </si>
  <si>
    <t>national total</t>
  </si>
  <si>
    <t>Gray (Mean)</t>
  </si>
  <si>
    <t>Green (Lower than Mean)</t>
  </si>
  <si>
    <t>SC_AD_Judges</t>
    <phoneticPr fontId="7" type="noConversion"/>
  </si>
  <si>
    <t>Joypurhat</t>
  </si>
  <si>
    <t>Bhola</t>
  </si>
  <si>
    <t>Jhalokati</t>
  </si>
  <si>
    <t>Lakshmipur</t>
  </si>
  <si>
    <t>Khagrachhari</t>
  </si>
  <si>
    <t>Moulvibazar</t>
  </si>
  <si>
    <t>Panchogarh</t>
  </si>
  <si>
    <t>Z-score Police per 100000</t>
  </si>
  <si>
    <t>Z-score Homicide per 100000</t>
  </si>
  <si>
    <t>Chapainawabganj</t>
  </si>
  <si>
    <t>Number of Prison Admission</t>
  </si>
  <si>
    <t>Number of Prison Population</t>
  </si>
  <si>
    <t>Dhaka Central</t>
  </si>
  <si>
    <t>Mymensingh Central</t>
  </si>
  <si>
    <t>Rajshahi Central</t>
  </si>
  <si>
    <t>No</t>
  </si>
  <si>
    <t>Yes</t>
  </si>
  <si>
    <t>yes</t>
  </si>
  <si>
    <t>no</t>
  </si>
  <si>
    <t>No</t>
    <phoneticPr fontId="7" type="noConversion"/>
  </si>
  <si>
    <t>New NGO cases</t>
    <phoneticPr fontId="7" type="noConversion"/>
  </si>
  <si>
    <t>Lawyers</t>
    <phoneticPr fontId="7" type="noConversion"/>
  </si>
  <si>
    <t>Category 2: Percent Over Capacity</t>
  </si>
  <si>
    <t>Green (Within Capapcity)</t>
  </si>
  <si>
    <t>1 to &lt; 2</t>
  </si>
  <si>
    <t>&gt; 100% to 250%</t>
  </si>
  <si>
    <t>&gt; 250% to 500%</t>
  </si>
  <si>
    <t>Orange (Over Capacity)</t>
  </si>
  <si>
    <t>Red (Overcrowded)</t>
  </si>
  <si>
    <t>Black (Extreme Crowding)</t>
  </si>
  <si>
    <t>65%-100%</t>
  </si>
  <si>
    <t>0-42%</t>
  </si>
  <si>
    <t>Category 1: Churn or Turnover Rate</t>
  </si>
  <si>
    <t xml:space="preserve">Category 3: Short Stayers </t>
  </si>
  <si>
    <t>Color Code Key</t>
  </si>
  <si>
    <t>z-score new drug % of new cases</t>
  </si>
  <si>
    <t>District</t>
    <phoneticPr fontId="1" type="noConversion"/>
  </si>
  <si>
    <t>Population</t>
    <phoneticPr fontId="1" type="noConversion"/>
  </si>
  <si>
    <t>Red (0% of Target)</t>
  </si>
  <si>
    <t>Gray (100%-250%)</t>
  </si>
  <si>
    <t>Green (&gt; 250%)</t>
  </si>
  <si>
    <t>Yellow (&gt;10% and &lt;50% of Target)</t>
  </si>
  <si>
    <t>Orange (Higher than Mean)</t>
  </si>
  <si>
    <t>National Mean</t>
  </si>
  <si>
    <t>Formula</t>
  </si>
  <si>
    <t>Round Z-Score</t>
  </si>
  <si>
    <t>Red (Much Higher than Mean)</t>
  </si>
  <si>
    <t xml:space="preserve">Kashimpur 1 </t>
    <phoneticPr fontId="7" type="noConversion"/>
  </si>
  <si>
    <t>Kashimpur 2</t>
    <phoneticPr fontId="7" type="noConversion"/>
  </si>
  <si>
    <t>Kashimpur Women's</t>
    <phoneticPr fontId="7" type="noConversion"/>
  </si>
  <si>
    <t>Kashimpur High Security</t>
    <phoneticPr fontId="7" type="noConversion"/>
  </si>
  <si>
    <t>Rangpur Central</t>
  </si>
  <si>
    <t>Jessore Central</t>
  </si>
  <si>
    <t>Barisal Central</t>
  </si>
  <si>
    <t>Chittagong Central</t>
  </si>
  <si>
    <t>Comilla Central</t>
  </si>
  <si>
    <t>Sylhet Central</t>
  </si>
  <si>
    <t>Prison Occupancy as % of Capacity</t>
  </si>
  <si>
    <t>Category</t>
  </si>
  <si>
    <t>&gt; 500%</t>
  </si>
  <si>
    <t>Count</t>
  </si>
  <si>
    <t>Sirajgonj</t>
  </si>
  <si>
    <t>Z-score_Prison Admissions: Prison Population</t>
  </si>
  <si>
    <t>Z-score_Time spent UT  less than 6 months</t>
  </si>
  <si>
    <t>Standard Deviation</t>
  </si>
  <si>
    <t>Total time spent UT  less than 6 months</t>
  </si>
  <si>
    <t>2 or &gt;</t>
  </si>
  <si>
    <t>&lt; 1 above the mean</t>
  </si>
  <si>
    <t>Color Code</t>
  </si>
  <si>
    <t>Std Dev</t>
    <phoneticPr fontId="7" type="noConversion"/>
  </si>
  <si>
    <t>Orange (Over Capacity)</t>
    <phoneticPr fontId="7" type="noConversion"/>
  </si>
  <si>
    <t>Source</t>
  </si>
  <si>
    <t xml:space="preserve">Year </t>
  </si>
  <si>
    <t>Interpol</t>
  </si>
  <si>
    <t>zeenewsindia.com</t>
  </si>
  <si>
    <t>USIP</t>
  </si>
  <si>
    <t>Source</t>
    <phoneticPr fontId="7" type="noConversion"/>
  </si>
  <si>
    <t>Year</t>
    <phoneticPr fontId="7" type="noConversion"/>
  </si>
  <si>
    <t>UNODC</t>
    <phoneticPr fontId="7" type="noConversion"/>
  </si>
  <si>
    <t>Drug_total</t>
    <phoneticPr fontId="7" type="noConversion"/>
  </si>
  <si>
    <t>Z-score</t>
    <phoneticPr fontId="7" type="noConversion"/>
  </si>
  <si>
    <t>% Drug</t>
    <phoneticPr fontId="7" type="noConversion"/>
  </si>
  <si>
    <t>Toilets</t>
    <phoneticPr fontId="7" type="noConversion"/>
  </si>
  <si>
    <t xml:space="preserve">Prisoner per toilet </t>
    <phoneticPr fontId="7" type="noConversion"/>
  </si>
  <si>
    <t>Toilets</t>
    <phoneticPr fontId="7" type="noConversion"/>
  </si>
  <si>
    <t>Orange (Exceeds ICRC limit)</t>
    <phoneticPr fontId="7" type="noConversion"/>
  </si>
  <si>
    <t>Green (Within ICRC limit)</t>
    <phoneticPr fontId="7" type="noConversion"/>
  </si>
  <si>
    <t>Homicide Rate per 100,000</t>
  </si>
  <si>
    <t>Police per 100,000</t>
  </si>
  <si>
    <t>New Drug Crime % of Total New Cases</t>
  </si>
  <si>
    <t>Total</t>
  </si>
  <si>
    <t>Dhaka</t>
  </si>
  <si>
    <t>Gazipur</t>
  </si>
  <si>
    <t>Narayanganj</t>
  </si>
  <si>
    <t>Narsingdi</t>
  </si>
  <si>
    <t>Munshiganj</t>
  </si>
  <si>
    <t>Manikganj</t>
  </si>
  <si>
    <t>Kishoreganj</t>
  </si>
  <si>
    <t>Tangail</t>
  </si>
  <si>
    <t>Faridpur</t>
  </si>
  <si>
    <t>Rajbari</t>
  </si>
  <si>
    <t>Gopalganj</t>
  </si>
  <si>
    <t>Madaripur</t>
  </si>
  <si>
    <t>Shariatpur</t>
  </si>
  <si>
    <t>Mymensingh</t>
  </si>
  <si>
    <t>Netrokona</t>
  </si>
  <si>
    <t>Jamalpur</t>
  </si>
  <si>
    <t>Sherpur</t>
  </si>
  <si>
    <t>Chittagong</t>
  </si>
  <si>
    <t>Cox's Bazar</t>
  </si>
  <si>
    <t>Rangamati</t>
  </si>
  <si>
    <t>Legal aid target</t>
  </si>
  <si>
    <t>Green</t>
  </si>
  <si>
    <t>Grey</t>
  </si>
  <si>
    <t>Red (Greatly exceeds ICRC limit)</t>
    <phoneticPr fontId="7" type="noConversion"/>
  </si>
  <si>
    <t>Total investigating officer (IO)</t>
  </si>
  <si>
    <t>Detective Branch IO</t>
  </si>
  <si>
    <t>Blue (Much Lower than Mean)</t>
  </si>
  <si>
    <t>Session_Color Code Key</t>
  </si>
  <si>
    <t>&gt; = 2</t>
  </si>
  <si>
    <t>&lt; -2</t>
  </si>
  <si>
    <t>(-2) - (-1)</t>
  </si>
  <si>
    <t>100% - 1000%</t>
  </si>
  <si>
    <t>Homicide per 100000</t>
  </si>
  <si>
    <t>Police per 100000</t>
  </si>
  <si>
    <t>JA-B</t>
  </si>
  <si>
    <t>Drug Crime % of Total</t>
  </si>
  <si>
    <t>Cases per Investigating Officer</t>
  </si>
  <si>
    <t>DLAO ADRs</t>
  </si>
  <si>
    <t>DLAO + NGO Comgined ADRs</t>
  </si>
  <si>
    <t>DLAO % of Target</t>
  </si>
  <si>
    <t>DLAO + NGO Combined % of Target</t>
  </si>
  <si>
    <t>New DLAO cases</t>
  </si>
  <si>
    <t>DLAO + NGO</t>
  </si>
  <si>
    <t>DLAO % of ADR Target</t>
  </si>
  <si>
    <t>Orange (Lower than mean)</t>
  </si>
  <si>
    <t>Green (Higher than mean)</t>
  </si>
  <si>
    <t>Blue (Much higher than mean)</t>
  </si>
  <si>
    <t>Purple (Extremely High )</t>
  </si>
  <si>
    <t>Bar Lawyers per 100000</t>
  </si>
  <si>
    <t>% Women Bar Lawyers</t>
  </si>
  <si>
    <t>DLAO % of Legal Services Target</t>
  </si>
  <si>
    <t>DLAO + NGO Combined % Legal Services Target</t>
  </si>
  <si>
    <t>Red (0%)</t>
  </si>
  <si>
    <t>Orange (1%-10%)</t>
  </si>
  <si>
    <t>Yellow (&gt;10% and &lt;50%)</t>
  </si>
  <si>
    <t>Green (More than 50%)</t>
  </si>
  <si>
    <t>&gt;10% and &lt;50%</t>
  </si>
  <si>
    <t>&gt;50%</t>
  </si>
  <si>
    <t>1% to 10%</t>
  </si>
  <si>
    <t>DLAO + NGO Combined % of ADR Target</t>
  </si>
  <si>
    <t>&lt;100%</t>
  </si>
  <si>
    <t>100% to 250%</t>
  </si>
  <si>
    <t>&gt;250%</t>
  </si>
  <si>
    <t>Full-Time DLAO Officer</t>
  </si>
  <si>
    <t>Red (No)</t>
  </si>
  <si>
    <t>Green (Yes)</t>
  </si>
  <si>
    <t>Magistrate Trial Cases/Court Room/Year</t>
  </si>
  <si>
    <t>Pending % of Total Magistrate Court Cases</t>
  </si>
  <si>
    <t>Pending % of Total Sessions Court Cases</t>
  </si>
  <si>
    <t>Pending % of Total Nari-O-Shishu Court Cases</t>
  </si>
  <si>
    <t>Std dev</t>
  </si>
  <si>
    <t>StD or total</t>
  </si>
  <si>
    <t>Cases per Judge</t>
  </si>
  <si>
    <t>Red (Very High)</t>
  </si>
  <si>
    <t>Prison Population Turnover Rate</t>
  </si>
  <si>
    <t>% Under Trial &lt; 6 Months</t>
  </si>
  <si>
    <t>DrugCharged % of Total Prisoners</t>
  </si>
  <si>
    <t>Prisoner per External Toilet</t>
  </si>
  <si>
    <t>Black (Critical)</t>
  </si>
  <si>
    <t>Incarceration per 100000</t>
  </si>
  <si>
    <t>&gt;  1</t>
  </si>
  <si>
    <t>(-1)- (-.5)</t>
  </si>
  <si>
    <t>(-0.5) - (0.5)</t>
  </si>
  <si>
    <t>(0.5) - 1</t>
  </si>
  <si>
    <t>Police_Court_Prison_District_Jurisdiction ID</t>
  </si>
  <si>
    <t>DLAO + NGO % of Legal Services Targt</t>
  </si>
  <si>
    <t>Full Time DLAO Officer</t>
  </si>
  <si>
    <t>Mag_New Trial Cases/Court Rooms/Day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</si>
</sst>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8"/>
      <name val="Verdana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/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6" fillId="0" borderId="0" xfId="0" applyFont="1"/>
    <xf numFmtId="0" fontId="1" fillId="0" borderId="0" xfId="0" applyFont="1" applyAlignment="1">
      <alignment vertical="center"/>
    </xf>
    <xf numFmtId="1" fontId="6" fillId="0" borderId="0" xfId="1" applyNumberFormat="1" applyFont="1" applyBorder="1"/>
    <xf numFmtId="0" fontId="6" fillId="0" borderId="0" xfId="0" applyFont="1" applyBorder="1"/>
    <xf numFmtId="2" fontId="3" fillId="0" borderId="0" xfId="0" applyNumberFormat="1" applyFont="1" applyBorder="1"/>
    <xf numFmtId="0" fontId="3" fillId="0" borderId="0" xfId="0" applyFont="1" applyBorder="1"/>
    <xf numFmtId="2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0" xfId="1" applyNumberFormat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9" fontId="3" fillId="0" borderId="0" xfId="1" applyFont="1" applyBorder="1"/>
    <xf numFmtId="1" fontId="5" fillId="0" borderId="1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vertical="center"/>
    </xf>
    <xf numFmtId="1" fontId="1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1" fontId="6" fillId="0" borderId="0" xfId="0" applyNumberFormat="1" applyFont="1" applyFill="1" applyBorder="1"/>
    <xf numFmtId="9" fontId="3" fillId="0" borderId="0" xfId="1" applyFont="1" applyBorder="1" applyAlignment="1">
      <alignment vertical="center"/>
    </xf>
    <xf numFmtId="1" fontId="6" fillId="0" borderId="0" xfId="0" applyNumberFormat="1" applyFont="1" applyBorder="1"/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Alignment="1"/>
    <xf numFmtId="0" fontId="6" fillId="0" borderId="0" xfId="0" applyFont="1" applyFill="1" applyBorder="1" applyAlignment="1"/>
    <xf numFmtId="1" fontId="1" fillId="0" borderId="0" xfId="0" applyNumberFormat="1" applyFont="1" applyFill="1" applyBorder="1" applyAlignment="1"/>
    <xf numFmtId="1" fontId="6" fillId="0" borderId="0" xfId="0" applyNumberFormat="1" applyFont="1" applyFill="1" applyBorder="1" applyAlignment="1"/>
    <xf numFmtId="9" fontId="3" fillId="0" borderId="0" xfId="0" applyNumberFormat="1" applyFont="1" applyBorder="1"/>
    <xf numFmtId="0" fontId="3" fillId="0" borderId="0" xfId="0" applyNumberFormat="1" applyFont="1" applyBorder="1" applyAlignment="1">
      <alignment horizontal="left"/>
    </xf>
    <xf numFmtId="0" fontId="6" fillId="0" borderId="0" xfId="0" applyFont="1" applyAlignment="1"/>
    <xf numFmtId="1" fontId="3" fillId="0" borderId="0" xfId="0" applyNumberFormat="1" applyFont="1" applyBorder="1"/>
    <xf numFmtId="0" fontId="3" fillId="0" borderId="0" xfId="0" applyNumberFormat="1" applyFont="1" applyBorder="1"/>
    <xf numFmtId="9" fontId="3" fillId="0" borderId="0" xfId="1" applyNumberFormat="1" applyFont="1" applyBorder="1"/>
    <xf numFmtId="0" fontId="5" fillId="0" borderId="0" xfId="0" applyFont="1" applyFill="1" applyBorder="1" applyAlignment="1">
      <alignment horizontal="left" vertical="center" wrapText="1"/>
    </xf>
    <xf numFmtId="9" fontId="3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left" vertical="center" wrapText="1"/>
    </xf>
    <xf numFmtId="1" fontId="6" fillId="0" borderId="0" xfId="0" applyNumberFormat="1" applyFont="1"/>
    <xf numFmtId="1" fontId="6" fillId="0" borderId="0" xfId="0" applyNumberFormat="1" applyFont="1" applyAlignment="1"/>
    <xf numFmtId="1" fontId="1" fillId="0" borderId="0" xfId="0" applyNumberFormat="1" applyFont="1"/>
    <xf numFmtId="0" fontId="9" fillId="0" borderId="0" xfId="0" applyFont="1"/>
    <xf numFmtId="1" fontId="3" fillId="0" borderId="0" xfId="0" applyNumberFormat="1" applyFont="1"/>
    <xf numFmtId="2" fontId="3" fillId="0" borderId="0" xfId="0" applyNumberFormat="1" applyFont="1"/>
    <xf numFmtId="1" fontId="6" fillId="0" borderId="0" xfId="0" applyNumberFormat="1" applyFont="1" applyAlignment="1">
      <alignment horizontal="right" vertical="center"/>
    </xf>
    <xf numFmtId="1" fontId="3" fillId="0" borderId="0" xfId="0" applyNumberFormat="1" applyFont="1" applyBorder="1"/>
    <xf numFmtId="1" fontId="3" fillId="0" borderId="0" xfId="0" applyNumberFormat="1" applyFont="1" applyBorder="1"/>
    <xf numFmtId="1" fontId="3" fillId="0" borderId="0" xfId="0" applyNumberFormat="1" applyFont="1" applyBorder="1"/>
    <xf numFmtId="1" fontId="3" fillId="0" borderId="0" xfId="0" applyNumberFormat="1" applyFont="1" applyBorder="1"/>
    <xf numFmtId="2" fontId="3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2" fontId="6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1" fontId="6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wrapText="1"/>
    </xf>
    <xf numFmtId="0" fontId="3" fillId="0" borderId="0" xfId="0" applyFont="1" applyBorder="1" applyAlignment="1"/>
    <xf numFmtId="16" fontId="6" fillId="0" borderId="0" xfId="0" quotePrefix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1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 wrapText="1"/>
    </xf>
    <xf numFmtId="1" fontId="3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2" fontId="3" fillId="0" borderId="0" xfId="0" applyNumberFormat="1" applyFont="1" applyFill="1" applyBorder="1"/>
    <xf numFmtId="0" fontId="3" fillId="0" borderId="0" xfId="0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2" fontId="3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9" fontId="6" fillId="0" borderId="0" xfId="1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2" fontId="3" fillId="0" borderId="0" xfId="0" applyNumberFormat="1" applyFont="1" applyBorder="1" applyAlignment="1">
      <alignment horizontal="left"/>
    </xf>
    <xf numFmtId="2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/>
    <xf numFmtId="9" fontId="0" fillId="0" borderId="0" xfId="0" applyNumberFormat="1"/>
    <xf numFmtId="0" fontId="1" fillId="0" borderId="0" xfId="0" applyFont="1" applyFill="1" applyBorder="1" applyAlignment="1">
      <alignment vertical="center"/>
    </xf>
    <xf numFmtId="0" fontId="12" fillId="0" borderId="0" xfId="3" applyFont="1" applyAlignment="1" applyProtection="1"/>
    <xf numFmtId="17" fontId="11" fillId="0" borderId="0" xfId="0" applyNumberFormat="1" applyFont="1"/>
    <xf numFmtId="0" fontId="6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/>
    <xf numFmtId="0" fontId="3" fillId="2" borderId="0" xfId="0" applyFont="1" applyFill="1" applyAlignment="1">
      <alignment vertical="center"/>
    </xf>
    <xf numFmtId="2" fontId="3" fillId="2" borderId="0" xfId="0" applyNumberFormat="1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5" xfId="0" quotePrefix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1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1" applyNumberFormat="1" applyFont="1" applyBorder="1" applyAlignment="1">
      <alignment horizontal="left"/>
    </xf>
    <xf numFmtId="0" fontId="3" fillId="0" borderId="6" xfId="0" applyNumberFormat="1" applyFont="1" applyBorder="1"/>
    <xf numFmtId="0" fontId="9" fillId="0" borderId="2" xfId="0" applyFont="1" applyBorder="1" applyAlignment="1">
      <alignment vertical="center"/>
    </xf>
    <xf numFmtId="2" fontId="9" fillId="0" borderId="2" xfId="0" applyNumberFormat="1" applyFont="1" applyFill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0" borderId="11" xfId="0" applyFont="1" applyFill="1" applyBorder="1"/>
    <xf numFmtId="0" fontId="10" fillId="0" borderId="12" xfId="0" applyFont="1" applyFill="1" applyBorder="1"/>
    <xf numFmtId="0" fontId="0" fillId="0" borderId="0" xfId="0" applyFill="1" applyBorder="1"/>
    <xf numFmtId="0" fontId="6" fillId="0" borderId="13" xfId="0" applyFont="1" applyFill="1" applyBorder="1"/>
    <xf numFmtId="0" fontId="0" fillId="0" borderId="12" xfId="0" applyFill="1" applyBorder="1"/>
    <xf numFmtId="0" fontId="0" fillId="0" borderId="0" xfId="0" applyBorder="1"/>
    <xf numFmtId="0" fontId="1" fillId="0" borderId="0" xfId="0" applyFont="1" applyFill="1" applyBorder="1"/>
    <xf numFmtId="0" fontId="1" fillId="0" borderId="13" xfId="0" applyFont="1" applyFill="1" applyBorder="1"/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2" fontId="3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2" fontId="1" fillId="0" borderId="15" xfId="0" applyNumberFormat="1" applyFont="1" applyFill="1" applyBorder="1" applyAlignment="1">
      <alignment vertical="center"/>
    </xf>
    <xf numFmtId="2" fontId="1" fillId="0" borderId="16" xfId="0" applyNumberFormat="1" applyFont="1" applyFill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vertical="center"/>
    </xf>
    <xf numFmtId="0" fontId="3" fillId="0" borderId="5" xfId="0" applyNumberFormat="1" applyFont="1" applyBorder="1"/>
    <xf numFmtId="0" fontId="3" fillId="0" borderId="6" xfId="0" applyNumberFormat="1" applyFont="1" applyBorder="1" applyAlignment="1"/>
    <xf numFmtId="0" fontId="3" fillId="0" borderId="6" xfId="0" applyFont="1" applyBorder="1" applyAlignment="1"/>
    <xf numFmtId="0" fontId="3" fillId="0" borderId="9" xfId="0" applyFont="1" applyBorder="1" applyAlignment="1"/>
    <xf numFmtId="0" fontId="13" fillId="0" borderId="2" xfId="0" applyFont="1" applyBorder="1"/>
    <xf numFmtId="1" fontId="6" fillId="0" borderId="3" xfId="0" applyNumberFormat="1" applyFont="1" applyBorder="1"/>
    <xf numFmtId="0" fontId="6" fillId="0" borderId="4" xfId="0" applyFont="1" applyBorder="1"/>
    <xf numFmtId="9" fontId="3" fillId="0" borderId="7" xfId="0" applyNumberFormat="1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0" fontId="3" fillId="0" borderId="5" xfId="1" applyNumberFormat="1" applyFont="1" applyBorder="1" applyAlignment="1">
      <alignment horizontal="right"/>
    </xf>
    <xf numFmtId="0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9" fontId="3" fillId="0" borderId="5" xfId="0" applyNumberFormat="1" applyFont="1" applyBorder="1" applyAlignment="1">
      <alignment horizontal="right"/>
    </xf>
    <xf numFmtId="16" fontId="6" fillId="0" borderId="5" xfId="0" quotePrefix="1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1" fontId="6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9" fontId="6" fillId="0" borderId="6" xfId="1" applyFont="1" applyBorder="1" applyAlignment="1">
      <alignment horizontal="left"/>
    </xf>
    <xf numFmtId="1" fontId="6" fillId="0" borderId="8" xfId="0" applyNumberFormat="1" applyFont="1" applyBorder="1"/>
    <xf numFmtId="9" fontId="6" fillId="0" borderId="9" xfId="1" applyFont="1" applyBorder="1" applyAlignment="1">
      <alignment horizontal="left"/>
    </xf>
    <xf numFmtId="9" fontId="3" fillId="0" borderId="5" xfId="0" applyNumberFormat="1" applyFont="1" applyBorder="1" applyAlignment="1"/>
    <xf numFmtId="0" fontId="6" fillId="0" borderId="6" xfId="0" applyFont="1" applyBorder="1"/>
    <xf numFmtId="0" fontId="6" fillId="0" borderId="9" xfId="0" applyFont="1" applyBorder="1"/>
    <xf numFmtId="0" fontId="14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6" fillId="0" borderId="8" xfId="0" applyFont="1" applyBorder="1"/>
    <xf numFmtId="0" fontId="9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/>
    </xf>
    <xf numFmtId="9" fontId="3" fillId="0" borderId="5" xfId="0" quotePrefix="1" applyNumberFormat="1" applyFont="1" applyBorder="1" applyAlignment="1">
      <alignment horizontal="right"/>
    </xf>
    <xf numFmtId="1" fontId="3" fillId="2" borderId="0" xfId="0" applyNumberFormat="1" applyFont="1" applyFill="1" applyBorder="1"/>
    <xf numFmtId="2" fontId="3" fillId="2" borderId="0" xfId="0" applyNumberFormat="1" applyFont="1" applyFill="1" applyBorder="1"/>
    <xf numFmtId="0" fontId="3" fillId="2" borderId="0" xfId="0" applyFont="1" applyFill="1" applyBorder="1" applyAlignment="1"/>
    <xf numFmtId="0" fontId="3" fillId="3" borderId="0" xfId="0" applyFont="1" applyFill="1" applyBorder="1"/>
    <xf numFmtId="0" fontId="3" fillId="3" borderId="0" xfId="0" applyFont="1" applyFill="1" applyBorder="1" applyAlignment="1">
      <alignment vertical="center"/>
    </xf>
    <xf numFmtId="1" fontId="3" fillId="3" borderId="0" xfId="0" applyNumberFormat="1" applyFont="1" applyFill="1" applyBorder="1"/>
    <xf numFmtId="0" fontId="3" fillId="3" borderId="0" xfId="0" applyFont="1" applyFill="1" applyBorder="1" applyAlignment="1">
      <alignment horizontal="left"/>
    </xf>
    <xf numFmtId="0" fontId="1" fillId="3" borderId="0" xfId="0" applyFont="1" applyFill="1" applyBorder="1"/>
    <xf numFmtId="2" fontId="3" fillId="3" borderId="0" xfId="0" applyNumberFormat="1" applyFont="1" applyFill="1" applyBorder="1"/>
    <xf numFmtId="9" fontId="3" fillId="3" borderId="0" xfId="1" applyNumberFormat="1" applyFont="1" applyFill="1" applyBorder="1"/>
    <xf numFmtId="0" fontId="3" fillId="3" borderId="0" xfId="0" applyFont="1" applyFill="1" applyBorder="1" applyAlignment="1"/>
    <xf numFmtId="0" fontId="1" fillId="3" borderId="0" xfId="0" applyFont="1" applyFill="1" applyBorder="1" applyAlignment="1">
      <alignment vertical="center"/>
    </xf>
    <xf numFmtId="0" fontId="6" fillId="3" borderId="0" xfId="0" applyFont="1" applyFill="1" applyBorder="1"/>
    <xf numFmtId="1" fontId="6" fillId="3" borderId="0" xfId="0" applyNumberFormat="1" applyFont="1" applyFill="1" applyBorder="1"/>
    <xf numFmtId="1" fontId="6" fillId="3" borderId="0" xfId="1" applyNumberFormat="1" applyFont="1" applyFill="1" applyBorder="1"/>
    <xf numFmtId="9" fontId="6" fillId="3" borderId="0" xfId="1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3" fillId="0" borderId="4" xfId="0" applyFont="1" applyBorder="1"/>
    <xf numFmtId="2" fontId="3" fillId="2" borderId="0" xfId="0" applyNumberFormat="1" applyFont="1" applyFill="1" applyBorder="1" applyAlignment="1">
      <alignment horizontal="left" vertical="center"/>
    </xf>
    <xf numFmtId="1" fontId="6" fillId="2" borderId="0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horizontal="right" vertical="center"/>
    </xf>
    <xf numFmtId="1" fontId="6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0" borderId="5" xfId="0" applyFont="1" applyBorder="1"/>
    <xf numFmtId="0" fontId="3" fillId="0" borderId="5" xfId="0" quotePrefix="1" applyFont="1" applyBorder="1"/>
    <xf numFmtId="0" fontId="3" fillId="0" borderId="7" xfId="0" applyFont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9" fontId="3" fillId="0" borderId="0" xfId="1" applyNumberFormat="1" applyFont="1" applyFill="1" applyBorder="1"/>
    <xf numFmtId="0" fontId="3" fillId="0" borderId="0" xfId="0" applyFont="1" applyFill="1" applyBorder="1" applyAlignment="1"/>
    <xf numFmtId="2" fontId="3" fillId="0" borderId="4" xfId="0" applyNumberFormat="1" applyFont="1" applyBorder="1"/>
    <xf numFmtId="0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4" xfId="0" applyFont="1" applyBorder="1" applyAlignment="1"/>
    <xf numFmtId="16" fontId="3" fillId="0" borderId="5" xfId="0" quotePrefix="1" applyNumberFormat="1" applyFont="1" applyBorder="1" applyAlignment="1">
      <alignment horizontal="right"/>
    </xf>
    <xf numFmtId="0" fontId="1" fillId="0" borderId="9" xfId="0" applyFont="1" applyBorder="1" applyAlignment="1">
      <alignment vertical="center"/>
    </xf>
    <xf numFmtId="2" fontId="9" fillId="0" borderId="2" xfId="0" applyNumberFormat="1" applyFont="1" applyBorder="1"/>
    <xf numFmtId="2" fontId="3" fillId="0" borderId="3" xfId="0" applyNumberFormat="1" applyFont="1" applyBorder="1"/>
    <xf numFmtId="0" fontId="3" fillId="0" borderId="4" xfId="0" applyNumberFormat="1" applyFont="1" applyBorder="1" applyAlignment="1">
      <alignment horizontal="left"/>
    </xf>
    <xf numFmtId="2" fontId="3" fillId="0" borderId="7" xfId="0" applyNumberFormat="1" applyFont="1" applyBorder="1" applyAlignment="1">
      <alignment horizontal="right"/>
    </xf>
    <xf numFmtId="1" fontId="3" fillId="0" borderId="8" xfId="0" applyNumberFormat="1" applyFont="1" applyBorder="1"/>
    <xf numFmtId="0" fontId="3" fillId="0" borderId="9" xfId="0" applyNumberFormat="1" applyFont="1" applyBorder="1" applyAlignment="1">
      <alignment horizontal="left"/>
    </xf>
    <xf numFmtId="9" fontId="9" fillId="0" borderId="2" xfId="1" applyFont="1" applyBorder="1"/>
    <xf numFmtId="1" fontId="3" fillId="0" borderId="6" xfId="0" applyNumberFormat="1" applyFont="1" applyBorder="1"/>
    <xf numFmtId="2" fontId="3" fillId="0" borderId="5" xfId="0" applyNumberFormat="1" applyFont="1" applyBorder="1" applyAlignment="1">
      <alignment horizontal="right"/>
    </xf>
    <xf numFmtId="9" fontId="3" fillId="0" borderId="7" xfId="1" applyFont="1" applyBorder="1" applyAlignment="1">
      <alignment horizontal="right"/>
    </xf>
    <xf numFmtId="16" fontId="3" fillId="0" borderId="7" xfId="0" quotePrefix="1" applyNumberFormat="1" applyFon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1" fillId="0" borderId="6" xfId="0" applyFont="1" applyBorder="1"/>
    <xf numFmtId="1" fontId="6" fillId="0" borderId="5" xfId="0" applyNumberFormat="1" applyFont="1" applyBorder="1"/>
    <xf numFmtId="0" fontId="1" fillId="0" borderId="6" xfId="0" applyFont="1" applyBorder="1" applyAlignment="1">
      <alignment vertical="center"/>
    </xf>
    <xf numFmtId="0" fontId="1" fillId="0" borderId="9" xfId="0" applyFont="1" applyBorder="1"/>
    <xf numFmtId="0" fontId="3" fillId="0" borderId="9" xfId="0" applyFont="1" applyBorder="1" applyAlignment="1">
      <alignment vertical="center"/>
    </xf>
    <xf numFmtId="0" fontId="6" fillId="2" borderId="0" xfId="0" applyFont="1" applyFill="1"/>
    <xf numFmtId="1" fontId="1" fillId="2" borderId="0" xfId="0" applyNumberFormat="1" applyFont="1" applyFill="1" applyBorder="1" applyAlignment="1"/>
    <xf numFmtId="1" fontId="1" fillId="2" borderId="0" xfId="0" applyNumberFormat="1" applyFont="1" applyFill="1"/>
    <xf numFmtId="2" fontId="6" fillId="2" borderId="0" xfId="0" applyNumberFormat="1" applyFont="1" applyFill="1" applyBorder="1"/>
    <xf numFmtId="1" fontId="6" fillId="2" borderId="0" xfId="0" applyNumberFormat="1" applyFont="1" applyFill="1"/>
    <xf numFmtId="2" fontId="3" fillId="2" borderId="0" xfId="0" applyNumberFormat="1" applyFont="1" applyFill="1" applyAlignment="1">
      <alignment vertical="center"/>
    </xf>
    <xf numFmtId="0" fontId="3" fillId="3" borderId="0" xfId="0" applyNumberFormat="1" applyFont="1" applyFill="1" applyBorder="1" applyAlignment="1">
      <alignment horizontal="left"/>
    </xf>
    <xf numFmtId="9" fontId="0" fillId="0" borderId="0" xfId="0" applyNumberFormat="1" applyFill="1"/>
    <xf numFmtId="0" fontId="5" fillId="0" borderId="0" xfId="0" applyFont="1" applyFill="1" applyBorder="1"/>
    <xf numFmtId="1" fontId="3" fillId="0" borderId="0" xfId="0" applyNumberFormat="1" applyFont="1" applyFill="1" applyBorder="1" applyAlignment="1">
      <alignment vertical="center"/>
    </xf>
    <xf numFmtId="2" fontId="3" fillId="4" borderId="0" xfId="0" applyNumberFormat="1" applyFont="1" applyFill="1"/>
    <xf numFmtId="2" fontId="3" fillId="4" borderId="0" xfId="0" applyNumberFormat="1" applyFont="1" applyFill="1" applyBorder="1" applyAlignment="1">
      <alignment vertical="center"/>
    </xf>
    <xf numFmtId="2" fontId="3" fillId="4" borderId="0" xfId="0" applyNumberFormat="1" applyFont="1" applyFill="1" applyBorder="1" applyAlignment="1">
      <alignment horizontal="right" vertical="center"/>
    </xf>
    <xf numFmtId="9" fontId="3" fillId="4" borderId="0" xfId="1" applyFont="1" applyFill="1" applyBorder="1" applyAlignment="1">
      <alignment vertical="center"/>
    </xf>
    <xf numFmtId="0" fontId="3" fillId="4" borderId="0" xfId="0" applyFont="1" applyFill="1" applyBorder="1"/>
    <xf numFmtId="164" fontId="6" fillId="4" borderId="0" xfId="0" applyNumberFormat="1" applyFont="1" applyFill="1" applyBorder="1"/>
    <xf numFmtId="164" fontId="3" fillId="4" borderId="0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wrapText="1"/>
    </xf>
    <xf numFmtId="9" fontId="6" fillId="4" borderId="0" xfId="1" applyFont="1" applyFill="1" applyBorder="1"/>
    <xf numFmtId="1" fontId="6" fillId="4" borderId="0" xfId="1" applyNumberFormat="1" applyFont="1" applyFill="1" applyBorder="1"/>
    <xf numFmtId="9" fontId="6" fillId="4" borderId="0" xfId="0" applyNumberFormat="1" applyFont="1" applyFill="1" applyBorder="1"/>
    <xf numFmtId="9" fontId="1" fillId="4" borderId="0" xfId="0" applyNumberFormat="1" applyFont="1" applyFill="1" applyBorder="1"/>
    <xf numFmtId="0" fontId="6" fillId="4" borderId="0" xfId="0" applyNumberFormat="1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left" vertical="center"/>
    </xf>
    <xf numFmtId="0" fontId="6" fillId="4" borderId="0" xfId="0" applyFont="1" applyFill="1" applyBorder="1"/>
    <xf numFmtId="1" fontId="6" fillId="4" borderId="0" xfId="0" applyNumberFormat="1" applyFont="1" applyFill="1" applyBorder="1"/>
    <xf numFmtId="1" fontId="6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vertical="center" wrapText="1"/>
    </xf>
    <xf numFmtId="1" fontId="3" fillId="4" borderId="0" xfId="0" applyNumberFormat="1" applyFont="1" applyFill="1" applyBorder="1"/>
    <xf numFmtId="9" fontId="3" fillId="4" borderId="0" xfId="1" applyFont="1" applyFill="1" applyBorder="1"/>
    <xf numFmtId="9" fontId="3" fillId="4" borderId="0" xfId="0" applyNumberFormat="1" applyFont="1" applyFill="1" applyBorder="1"/>
    <xf numFmtId="0" fontId="6" fillId="4" borderId="0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vertical="center" wrapText="1"/>
    </xf>
    <xf numFmtId="2" fontId="3" fillId="4" borderId="0" xfId="0" applyNumberFormat="1" applyFont="1" applyFill="1" applyBorder="1"/>
    <xf numFmtId="0" fontId="5" fillId="4" borderId="0" xfId="1" applyNumberFormat="1" applyFont="1" applyFill="1" applyBorder="1" applyAlignment="1">
      <alignment horizontal="left" vertical="center" wrapText="1"/>
    </xf>
    <xf numFmtId="9" fontId="3" fillId="4" borderId="0" xfId="1" applyNumberFormat="1" applyFont="1" applyFill="1" applyBorder="1"/>
    <xf numFmtId="1" fontId="3" fillId="4" borderId="0" xfId="0" applyNumberFormat="1" applyFont="1" applyFill="1"/>
    <xf numFmtId="2" fontId="3" fillId="4" borderId="0" xfId="0" applyNumberFormat="1" applyFont="1" applyFill="1" applyBorder="1" applyAlignment="1">
      <alignment horizontal="left" vertical="center" wrapText="1"/>
    </xf>
    <xf numFmtId="0" fontId="3" fillId="4" borderId="0" xfId="1" applyNumberFormat="1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9" fontId="3" fillId="4" borderId="0" xfId="1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9" fontId="1" fillId="4" borderId="0" xfId="0" applyNumberFormat="1" applyFont="1" applyFill="1"/>
    <xf numFmtId="0" fontId="1" fillId="4" borderId="0" xfId="0" applyFont="1" applyFill="1" applyAlignment="1">
      <alignment vertical="center"/>
    </xf>
    <xf numFmtId="0" fontId="1" fillId="4" borderId="0" xfId="0" applyFont="1" applyFill="1" applyBorder="1"/>
    <xf numFmtId="0" fontId="3" fillId="4" borderId="0" xfId="0" applyFont="1" applyFill="1" applyAlignment="1">
      <alignment vertical="center" wrapText="1"/>
    </xf>
    <xf numFmtId="2" fontId="3" fillId="4" borderId="0" xfId="0" applyNumberFormat="1" applyFont="1" applyFill="1" applyAlignment="1">
      <alignment vertical="center"/>
    </xf>
    <xf numFmtId="1" fontId="3" fillId="4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4" borderId="0" xfId="0" applyFont="1" applyFill="1" applyAlignment="1">
      <alignment horizontal="right" vertical="center"/>
    </xf>
    <xf numFmtId="9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right" vertical="center" wrapText="1"/>
    </xf>
    <xf numFmtId="0" fontId="6" fillId="0" borderId="0" xfId="2" applyNumberFormat="1" applyFont="1" applyFill="1" applyBorder="1" applyAlignment="1">
      <alignment horizontal="left" vertical="center" wrapText="1"/>
    </xf>
    <xf numFmtId="0" fontId="1" fillId="4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</cellXfs>
  <cellStyles count="4">
    <cellStyle name="Hyperlink" xfId="3" builtinId="8"/>
    <cellStyle name="Normal" xfId="0" builtinId="0"/>
    <cellStyle name="Normal 2" xfId="2"/>
    <cellStyle name="Percent" xfId="1" builtin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356327</xdr:colOff>
      <xdr:row>71</xdr:row>
      <xdr:rowOff>157404</xdr:rowOff>
    </xdr:from>
    <xdr:to>
      <xdr:col>7</xdr:col>
      <xdr:colOff>367277</xdr:colOff>
      <xdr:row>82</xdr:row>
      <xdr:rowOff>16144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D06EBDB-D28A-4C46-933F-96873EDBB707}"/>
            </a:ext>
          </a:extLst>
        </xdr:cNvPr>
        <xdr:cNvCxnSpPr/>
      </xdr:nvCxnSpPr>
      <xdr:spPr>
        <a:xfrm flipH="1">
          <a:off x="6414389" y="12406716"/>
          <a:ext cx="10950" cy="15256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379575</xdr:colOff>
      <xdr:row>71</xdr:row>
      <xdr:rowOff>140291</xdr:rowOff>
    </xdr:from>
    <xdr:to>
      <xdr:col>3</xdr:col>
      <xdr:colOff>390525</xdr:colOff>
      <xdr:row>81</xdr:row>
      <xdr:rowOff>164507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5D4EDAE-BD8C-4310-AC66-C2F068468862}"/>
            </a:ext>
          </a:extLst>
        </xdr:cNvPr>
        <xdr:cNvCxnSpPr/>
      </xdr:nvCxnSpPr>
      <xdr:spPr>
        <a:xfrm flipH="1">
          <a:off x="2748717" y="12389603"/>
          <a:ext cx="10950" cy="15256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847725</xdr:colOff>
      <xdr:row>71</xdr:row>
      <xdr:rowOff>0</xdr:rowOff>
    </xdr:from>
    <xdr:to>
      <xdr:col>9</xdr:col>
      <xdr:colOff>858675</xdr:colOff>
      <xdr:row>86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7C11C1B-D320-4715-9970-5FD5E09700BA}"/>
            </a:ext>
          </a:extLst>
        </xdr:cNvPr>
        <xdr:cNvCxnSpPr/>
      </xdr:nvCxnSpPr>
      <xdr:spPr>
        <a:xfrm flipH="1">
          <a:off x="11434763" y="12168188"/>
          <a:ext cx="10950" cy="25193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1044412</xdr:colOff>
      <xdr:row>70</xdr:row>
      <xdr:rowOff>152400</xdr:rowOff>
    </xdr:from>
    <xdr:to>
      <xdr:col>27</xdr:col>
      <xdr:colOff>1052512</xdr:colOff>
      <xdr:row>85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C27D476-5231-4AEC-91C1-E075C595E85A}"/>
            </a:ext>
          </a:extLst>
        </xdr:cNvPr>
        <xdr:cNvCxnSpPr/>
      </xdr:nvCxnSpPr>
      <xdr:spPr>
        <a:xfrm>
          <a:off x="30519525" y="12153900"/>
          <a:ext cx="8100" cy="2524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ndhhighcourt.gov.pk/dsitrict_courts_sindh/dw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U9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2.75" x14ac:dyDescent="0.25"/>
  <cols>
    <col min="1" max="1" width="16" style="12" bestFit="1" customWidth="1"/>
    <col min="2" max="2" width="6.85546875" style="12" customWidth="1"/>
    <col min="3" max="3" width="10.28515625" style="291" customWidth="1"/>
    <col min="4" max="4" width="8" style="10" customWidth="1"/>
    <col min="5" max="5" width="12.140625" style="12" bestFit="1" customWidth="1"/>
    <col min="6" max="6" width="9.42578125" style="12" bestFit="1" customWidth="1"/>
    <col min="7" max="7" width="22.7109375" style="12" bestFit="1" customWidth="1"/>
    <col min="8" max="8" width="8.85546875" style="13" bestFit="1" customWidth="1"/>
    <col min="9" max="9" width="12.140625" style="13" bestFit="1" customWidth="1"/>
    <col min="10" max="10" width="9.42578125" style="13" bestFit="1" customWidth="1"/>
    <col min="11" max="11" width="24.7109375" style="13" bestFit="1" customWidth="1"/>
    <col min="12" max="12" width="15.28515625" style="27" customWidth="1"/>
    <col min="13" max="13" width="12.140625" style="10" bestFit="1" customWidth="1"/>
    <col min="14" max="14" width="9.42578125" style="283" bestFit="1" customWidth="1"/>
    <col min="15" max="15" width="22.7109375" style="12" bestFit="1" customWidth="1"/>
    <col min="16" max="16" width="15.7109375" style="12" bestFit="1" customWidth="1"/>
    <col min="17" max="17" width="8.85546875" style="12" bestFit="1" customWidth="1"/>
    <col min="18" max="18" width="8.42578125" style="12" bestFit="1" customWidth="1"/>
    <col min="19" max="19" width="12.140625" style="11" bestFit="1" customWidth="1"/>
    <col min="20" max="20" width="9.42578125" style="11" bestFit="1" customWidth="1"/>
    <col min="21" max="21" width="22.7109375" style="12" bestFit="1" customWidth="1"/>
    <col min="22" max="16384" width="9.140625" style="12"/>
  </cols>
  <sheetData>
    <row r="1" spans="1:21" s="294" customFormat="1" ht="51" x14ac:dyDescent="0.25">
      <c r="A1" s="294" t="s">
        <v>174</v>
      </c>
      <c r="B1" s="294" t="s">
        <v>175</v>
      </c>
      <c r="C1" s="294" t="s">
        <v>357</v>
      </c>
      <c r="D1" s="262" t="s">
        <v>269</v>
      </c>
      <c r="E1" s="294" t="s">
        <v>190</v>
      </c>
      <c r="F1" s="262" t="s">
        <v>250</v>
      </c>
      <c r="G1" s="294" t="s">
        <v>216</v>
      </c>
      <c r="H1" s="262" t="s">
        <v>270</v>
      </c>
      <c r="I1" s="294" t="s">
        <v>189</v>
      </c>
      <c r="J1" s="262" t="s">
        <v>250</v>
      </c>
      <c r="K1" s="294" t="s">
        <v>216</v>
      </c>
      <c r="L1" s="269" t="s">
        <v>271</v>
      </c>
      <c r="M1" s="294" t="s">
        <v>217</v>
      </c>
      <c r="N1" s="295" t="s">
        <v>250</v>
      </c>
      <c r="O1" s="294" t="s">
        <v>216</v>
      </c>
      <c r="P1" s="296" t="s">
        <v>297</v>
      </c>
      <c r="Q1" s="296" t="s">
        <v>298</v>
      </c>
      <c r="R1" s="297" t="s">
        <v>68</v>
      </c>
      <c r="S1" s="294" t="s">
        <v>60</v>
      </c>
      <c r="T1" s="262" t="s">
        <v>250</v>
      </c>
      <c r="U1" s="298" t="s">
        <v>216</v>
      </c>
    </row>
    <row r="2" spans="1:21" x14ac:dyDescent="0.2">
      <c r="A2" s="1" t="s">
        <v>8</v>
      </c>
      <c r="B2" s="3">
        <v>1</v>
      </c>
      <c r="C2" s="87">
        <v>1</v>
      </c>
      <c r="D2" s="245">
        <v>2.4388756783122978</v>
      </c>
      <c r="E2" s="102">
        <f t="shared" ref="E2:E65" si="0">(D2-$D$72)/$D$73</f>
        <v>-5.4657574252421126E-2</v>
      </c>
      <c r="F2" s="247" t="str">
        <f t="shared" ref="F2:F65" si="1">IF(E2&gt;0.99,"1",(IF(E2&gt;-0.99,"0","-1")))</f>
        <v>0</v>
      </c>
      <c r="G2" s="104" t="str">
        <f t="shared" ref="G2:G65" si="2">IF(E2&gt;0.99,"Orange (Higher than Mean)",(IF(E2&gt;-0.99,"Gray (Mean)","Green (Lower than Mean)")))</f>
        <v>Gray (Mean)</v>
      </c>
      <c r="H2" s="245">
        <v>155.07184521269028</v>
      </c>
      <c r="I2" s="104">
        <f t="shared" ref="I2:I65" si="3">(H2-$H$72)/$H$73</f>
        <v>0.39178038205976773</v>
      </c>
      <c r="J2" s="247" t="str">
        <f t="shared" ref="J2:J64" si="4">IF(I2&gt;1,"2",(IF(I2&gt;0.5,"1",(IF(I2&gt;-0.5,"0",(IF(I2&gt;-1,"-1","-2")))))))</f>
        <v>0</v>
      </c>
      <c r="K2" s="69" t="str">
        <f t="shared" ref="K2:K64" si="5">IF(I2&gt;1,"Red (Much Higher than Mean)",(IF(I2&gt;0.5,"Orange (Higher than Mean)",(IF(I2&gt;-0.5,"Gray (Mean)",(IF(I2&gt;-1,"Green (Lower than Mean)","Blue (Much Lower than Mean)")))))))</f>
        <v>Gray (Mean)</v>
      </c>
      <c r="L2" s="248">
        <v>0.15325865580448064</v>
      </c>
      <c r="M2" s="104">
        <f t="shared" ref="M2:M65" si="6">(L2-$L$72)/$L$73</f>
        <v>-1.5190630811285288</v>
      </c>
      <c r="N2" s="287" t="str">
        <f t="shared" ref="N2:N65" si="7">IF(M2&gt;0.99,"1",(IF(M2&lt;-0.99,"-1","0")))</f>
        <v>-1</v>
      </c>
      <c r="O2" s="103" t="str">
        <f t="shared" ref="O2:O65" si="8">IF(M2&gt;0.99,"Orange (Higher than Mean)",(IF(M2&lt;-0.99,"Green (Lower than Mean)","Gray (Mean)")))</f>
        <v>Green (Lower than Mean)</v>
      </c>
      <c r="P2" s="7">
        <v>83</v>
      </c>
      <c r="Q2" s="7">
        <v>6</v>
      </c>
      <c r="R2" s="250">
        <v>22.067415730337078</v>
      </c>
      <c r="S2" s="10">
        <f t="shared" ref="S2:S13" si="9">(R2-$R$72)/$R$73</f>
        <v>0.44008309155196579</v>
      </c>
      <c r="T2" s="247" t="str">
        <f t="shared" ref="T2:T66" si="10">IF(S2&gt;0.99,"1",(IF(S2&gt;-0.99,"0","-1")))</f>
        <v>0</v>
      </c>
      <c r="U2" s="10" t="str">
        <f t="shared" ref="U2:U66" si="11">IF(S2&gt;0.99,"Orange (Higher than Mean)",(IF(S2&gt;-0.99,"Gray (Mean)","Green (Lower than Mean)")))</f>
        <v>Gray (Mean)</v>
      </c>
    </row>
    <row r="3" spans="1:21" x14ac:dyDescent="0.2">
      <c r="A3" s="1" t="s">
        <v>132</v>
      </c>
      <c r="B3" s="3">
        <v>3</v>
      </c>
      <c r="C3" s="87">
        <v>3</v>
      </c>
      <c r="D3" s="245">
        <v>4.892682864022043</v>
      </c>
      <c r="E3" s="102">
        <f t="shared" si="0"/>
        <v>2.3317820320707408</v>
      </c>
      <c r="F3" s="247" t="str">
        <f t="shared" si="1"/>
        <v>1</v>
      </c>
      <c r="G3" s="104" t="str">
        <f t="shared" si="2"/>
        <v>Orange (Higher than Mean)</v>
      </c>
      <c r="H3" s="245">
        <v>496.99357513487064</v>
      </c>
      <c r="I3" s="104">
        <f t="shared" si="3"/>
        <v>2.5303158099452179</v>
      </c>
      <c r="J3" s="247" t="str">
        <f t="shared" si="4"/>
        <v>2</v>
      </c>
      <c r="K3" s="69" t="str">
        <f t="shared" si="5"/>
        <v>Red (Much Higher than Mean)</v>
      </c>
      <c r="L3" s="248">
        <v>0.23917525773195877</v>
      </c>
      <c r="M3" s="104">
        <f t="shared" si="6"/>
        <v>-0.82393040472775469</v>
      </c>
      <c r="N3" s="287" t="str">
        <f t="shared" si="7"/>
        <v>0</v>
      </c>
      <c r="O3" s="103" t="str">
        <f t="shared" si="8"/>
        <v>Gray (Mean)</v>
      </c>
      <c r="P3" s="7">
        <v>198</v>
      </c>
      <c r="Q3" s="7">
        <v>4</v>
      </c>
      <c r="R3" s="250">
        <v>2.4009900990099009</v>
      </c>
      <c r="S3" s="10">
        <f t="shared" si="9"/>
        <v>-2.2180157734017114</v>
      </c>
      <c r="T3" s="247" t="str">
        <f t="shared" si="10"/>
        <v>-1</v>
      </c>
      <c r="U3" s="10" t="str">
        <f t="shared" si="11"/>
        <v>Green (Lower than Mean)</v>
      </c>
    </row>
    <row r="4" spans="1:21" x14ac:dyDescent="0.2">
      <c r="A4" s="1" t="s">
        <v>154</v>
      </c>
      <c r="B4" s="3">
        <v>4</v>
      </c>
      <c r="C4" s="87">
        <v>4</v>
      </c>
      <c r="D4" s="245">
        <v>2.6882292521906268</v>
      </c>
      <c r="E4" s="102">
        <f t="shared" si="0"/>
        <v>0.18785016969216034</v>
      </c>
      <c r="F4" s="247" t="str">
        <f t="shared" si="1"/>
        <v>0</v>
      </c>
      <c r="G4" s="104" t="str">
        <f t="shared" si="2"/>
        <v>Gray (Mean)</v>
      </c>
      <c r="H4" s="245">
        <v>113.68969545722859</v>
      </c>
      <c r="I4" s="104">
        <f t="shared" si="3"/>
        <v>0.13295742467049171</v>
      </c>
      <c r="J4" s="247" t="str">
        <f>IF(I4&gt;1,"2",(IF(I4&gt;0.5,"1",(IF(I4&gt;-0.5,"0",(IF(I4&gt;-1,"-1","-2")))))))</f>
        <v>0</v>
      </c>
      <c r="K4" s="69" t="str">
        <f t="shared" si="5"/>
        <v>Gray (Mean)</v>
      </c>
      <c r="L4" s="248">
        <v>0.24645476772616137</v>
      </c>
      <c r="M4" s="104">
        <f t="shared" si="6"/>
        <v>-0.76503346104476833</v>
      </c>
      <c r="N4" s="287" t="str">
        <f t="shared" si="7"/>
        <v>0</v>
      </c>
      <c r="O4" s="103" t="str">
        <f t="shared" si="8"/>
        <v>Gray (Mean)</v>
      </c>
      <c r="P4" s="7">
        <v>61</v>
      </c>
      <c r="Q4" s="7">
        <v>4</v>
      </c>
      <c r="R4" s="250">
        <v>31.46153846153846</v>
      </c>
      <c r="S4" s="10">
        <f t="shared" si="9"/>
        <v>1.7097854481035164</v>
      </c>
      <c r="T4" s="247" t="str">
        <f t="shared" si="10"/>
        <v>1</v>
      </c>
      <c r="U4" s="10" t="str">
        <f t="shared" si="11"/>
        <v>Orange (Higher than Mean)</v>
      </c>
    </row>
    <row r="5" spans="1:21" x14ac:dyDescent="0.2">
      <c r="A5" s="1" t="s">
        <v>150</v>
      </c>
      <c r="B5" s="3">
        <v>6</v>
      </c>
      <c r="C5" s="87">
        <v>6.1</v>
      </c>
      <c r="D5" s="245">
        <v>1.7128446218190208</v>
      </c>
      <c r="E5" s="102">
        <f t="shared" si="0"/>
        <v>-0.76075595016660502</v>
      </c>
      <c r="F5" s="247" t="str">
        <f t="shared" si="1"/>
        <v>0</v>
      </c>
      <c r="G5" s="104" t="str">
        <f t="shared" si="2"/>
        <v>Gray (Mean)</v>
      </c>
      <c r="H5" s="245">
        <v>72.896651993297738</v>
      </c>
      <c r="I5" s="104">
        <f t="shared" si="3"/>
        <v>-0.12218099159437081</v>
      </c>
      <c r="J5" s="247" t="str">
        <f t="shared" si="4"/>
        <v>0</v>
      </c>
      <c r="K5" s="69" t="str">
        <f t="shared" si="5"/>
        <v>Gray (Mean)</v>
      </c>
      <c r="L5" s="248">
        <v>0.17433414043583534</v>
      </c>
      <c r="M5" s="104">
        <f t="shared" si="6"/>
        <v>-1.348545885271514</v>
      </c>
      <c r="N5" s="287" t="str">
        <f t="shared" si="7"/>
        <v>-1</v>
      </c>
      <c r="O5" s="103" t="str">
        <f t="shared" si="8"/>
        <v>Green (Lower than Mean)</v>
      </c>
      <c r="P5" s="7">
        <v>125</v>
      </c>
      <c r="Q5" s="7">
        <v>4</v>
      </c>
      <c r="R5" s="250">
        <v>12.806201550387597</v>
      </c>
      <c r="S5" s="10">
        <f t="shared" si="9"/>
        <v>-0.81165544809416013</v>
      </c>
      <c r="T5" s="247" t="str">
        <f t="shared" si="10"/>
        <v>0</v>
      </c>
      <c r="U5" s="10" t="str">
        <f t="shared" si="11"/>
        <v>Gray (Mean)</v>
      </c>
    </row>
    <row r="6" spans="1:21" x14ac:dyDescent="0.2">
      <c r="A6" s="1" t="s">
        <v>183</v>
      </c>
      <c r="B6" s="3">
        <v>9</v>
      </c>
      <c r="C6" s="87">
        <v>9</v>
      </c>
      <c r="D6" s="245">
        <v>1.575871161276343</v>
      </c>
      <c r="E6" s="102">
        <f t="shared" si="0"/>
        <v>-0.89396889907222243</v>
      </c>
      <c r="F6" s="247" t="str">
        <f t="shared" si="1"/>
        <v>0</v>
      </c>
      <c r="G6" s="104" t="str">
        <f t="shared" si="2"/>
        <v>Gray (Mean)</v>
      </c>
      <c r="H6" s="245">
        <v>83.183484870229833</v>
      </c>
      <c r="I6" s="104">
        <f t="shared" si="3"/>
        <v>-5.7842417520523839E-2</v>
      </c>
      <c r="J6" s="247" t="str">
        <f t="shared" si="4"/>
        <v>0</v>
      </c>
      <c r="K6" s="69" t="str">
        <f t="shared" si="5"/>
        <v>Gray (Mean)</v>
      </c>
      <c r="L6" s="248">
        <v>0.1339633129516398</v>
      </c>
      <c r="M6" s="104">
        <f t="shared" si="6"/>
        <v>-1.6751775341964878</v>
      </c>
      <c r="N6" s="287" t="str">
        <f t="shared" si="7"/>
        <v>-1</v>
      </c>
      <c r="O6" s="103" t="str">
        <f t="shared" si="8"/>
        <v>Green (Lower than Mean)</v>
      </c>
      <c r="P6" s="7">
        <v>97</v>
      </c>
      <c r="Q6" s="7">
        <v>6</v>
      </c>
      <c r="R6" s="250">
        <v>17.466019417475728</v>
      </c>
      <c r="S6" s="10">
        <f t="shared" si="9"/>
        <v>-0.1818380722479144</v>
      </c>
      <c r="T6" s="247" t="str">
        <f t="shared" si="10"/>
        <v>0</v>
      </c>
      <c r="U6" s="10" t="str">
        <f t="shared" si="11"/>
        <v>Gray (Mean)</v>
      </c>
    </row>
    <row r="7" spans="1:21" x14ac:dyDescent="0.2">
      <c r="A7" s="1" t="s">
        <v>161</v>
      </c>
      <c r="B7" s="3">
        <v>10</v>
      </c>
      <c r="C7" s="87">
        <v>10</v>
      </c>
      <c r="D7" s="245">
        <v>2.1171028388584814</v>
      </c>
      <c r="E7" s="102">
        <f t="shared" si="0"/>
        <v>-0.36759636291667586</v>
      </c>
      <c r="F7" s="247" t="str">
        <f t="shared" si="1"/>
        <v>0</v>
      </c>
      <c r="G7" s="104" t="str">
        <f t="shared" si="2"/>
        <v>Gray (Mean)</v>
      </c>
      <c r="H7" s="245">
        <v>39.872103465168074</v>
      </c>
      <c r="I7" s="104">
        <f t="shared" si="3"/>
        <v>-0.32873167508968792</v>
      </c>
      <c r="J7" s="247" t="str">
        <f t="shared" si="4"/>
        <v>0</v>
      </c>
      <c r="K7" s="69" t="str">
        <f t="shared" si="5"/>
        <v>Gray (Mean)</v>
      </c>
      <c r="L7" s="248">
        <v>0.48420260782347041</v>
      </c>
      <c r="M7" s="104">
        <f t="shared" si="6"/>
        <v>1.1585329823167412</v>
      </c>
      <c r="N7" s="287" t="str">
        <f t="shared" si="7"/>
        <v>1</v>
      </c>
      <c r="O7" s="103" t="str">
        <f t="shared" si="8"/>
        <v>Orange (Higher than Mean)</v>
      </c>
      <c r="P7" s="7">
        <v>142</v>
      </c>
      <c r="Q7" s="7"/>
      <c r="R7" s="250">
        <v>28.08450704225352</v>
      </c>
      <c r="S7" s="10">
        <f t="shared" si="9"/>
        <v>1.2533484955636851</v>
      </c>
      <c r="T7" s="247" t="str">
        <f t="shared" si="10"/>
        <v>1</v>
      </c>
      <c r="U7" s="10" t="str">
        <f t="shared" si="11"/>
        <v>Orange (Higher than Mean)</v>
      </c>
    </row>
    <row r="8" spans="1:21" x14ac:dyDescent="0.2">
      <c r="A8" s="1" t="s">
        <v>135</v>
      </c>
      <c r="B8" s="3">
        <v>12</v>
      </c>
      <c r="C8" s="87">
        <v>12</v>
      </c>
      <c r="D8" s="245">
        <v>2.1475107533960593</v>
      </c>
      <c r="E8" s="102">
        <f t="shared" si="0"/>
        <v>-0.33802327664454623</v>
      </c>
      <c r="F8" s="247" t="str">
        <f t="shared" si="1"/>
        <v>0</v>
      </c>
      <c r="G8" s="104" t="str">
        <f t="shared" si="2"/>
        <v>Gray (Mean)</v>
      </c>
      <c r="H8" s="245">
        <v>91.005168811947769</v>
      </c>
      <c r="I8" s="104">
        <f t="shared" si="3"/>
        <v>-8.9220162962626946E-3</v>
      </c>
      <c r="J8" s="247" t="str">
        <f t="shared" si="4"/>
        <v>0</v>
      </c>
      <c r="K8" s="69" t="str">
        <f t="shared" si="5"/>
        <v>Gray (Mean)</v>
      </c>
      <c r="L8" s="248">
        <v>0.28567462520821768</v>
      </c>
      <c r="M8" s="104">
        <f t="shared" si="6"/>
        <v>-0.4477140619073196</v>
      </c>
      <c r="N8" s="287" t="str">
        <f t="shared" si="7"/>
        <v>0</v>
      </c>
      <c r="O8" s="103" t="str">
        <f t="shared" si="8"/>
        <v>Gray (Mean)</v>
      </c>
      <c r="P8" s="7">
        <v>124</v>
      </c>
      <c r="Q8" s="7">
        <v>17</v>
      </c>
      <c r="R8" s="250">
        <v>25.546099290780141</v>
      </c>
      <c r="S8" s="10">
        <f t="shared" si="9"/>
        <v>0.91025926880389263</v>
      </c>
      <c r="T8" s="247" t="str">
        <f t="shared" si="10"/>
        <v>0</v>
      </c>
      <c r="U8" s="10" t="str">
        <f t="shared" si="11"/>
        <v>Gray (Mean)</v>
      </c>
    </row>
    <row r="9" spans="1:21" x14ac:dyDescent="0.2">
      <c r="A9" s="1" t="s">
        <v>134</v>
      </c>
      <c r="B9" s="3">
        <v>13</v>
      </c>
      <c r="C9" s="87">
        <v>13</v>
      </c>
      <c r="D9" s="245">
        <v>2.028130585119813</v>
      </c>
      <c r="E9" s="102">
        <f t="shared" si="0"/>
        <v>-0.45412594495650438</v>
      </c>
      <c r="F9" s="247" t="str">
        <f t="shared" si="1"/>
        <v>0</v>
      </c>
      <c r="G9" s="104" t="str">
        <f t="shared" si="2"/>
        <v>Gray (Mean)</v>
      </c>
      <c r="H9" s="245">
        <v>103.43465984111046</v>
      </c>
      <c r="I9" s="104">
        <f t="shared" si="3"/>
        <v>6.8817725259497683E-2</v>
      </c>
      <c r="J9" s="247" t="str">
        <f t="shared" si="4"/>
        <v>0</v>
      </c>
      <c r="K9" s="69" t="str">
        <f t="shared" si="5"/>
        <v>Gray (Mean)</v>
      </c>
      <c r="L9" s="248">
        <v>0.24085064292779426</v>
      </c>
      <c r="M9" s="104">
        <f t="shared" si="6"/>
        <v>-0.81037522483171542</v>
      </c>
      <c r="N9" s="287" t="str">
        <f t="shared" si="7"/>
        <v>0</v>
      </c>
      <c r="O9" s="103" t="str">
        <f t="shared" si="8"/>
        <v>Gray (Mean)</v>
      </c>
      <c r="P9" s="7">
        <v>176</v>
      </c>
      <c r="Q9" s="7">
        <v>23</v>
      </c>
      <c r="R9" s="250">
        <v>10.160804020100503</v>
      </c>
      <c r="S9" s="10">
        <f t="shared" si="9"/>
        <v>-1.169205330539822</v>
      </c>
      <c r="T9" s="247" t="str">
        <f t="shared" si="10"/>
        <v>-1</v>
      </c>
      <c r="U9" s="10" t="str">
        <f t="shared" si="11"/>
        <v>Green (Lower than Mean)</v>
      </c>
    </row>
    <row r="10" spans="1:21" x14ac:dyDescent="0.2">
      <c r="A10" s="1" t="s">
        <v>157</v>
      </c>
      <c r="B10" s="3">
        <v>70</v>
      </c>
      <c r="C10" s="87">
        <v>70</v>
      </c>
      <c r="D10" s="245">
        <v>1.5174313407841236</v>
      </c>
      <c r="E10" s="102">
        <f t="shared" si="0"/>
        <v>-0.95080429470609318</v>
      </c>
      <c r="F10" s="247" t="str">
        <f t="shared" si="1"/>
        <v>0</v>
      </c>
      <c r="G10" s="104" t="str">
        <f t="shared" si="2"/>
        <v>Gray (Mean)</v>
      </c>
      <c r="H10" s="245">
        <v>43.76271986821412</v>
      </c>
      <c r="I10" s="104">
        <f t="shared" si="3"/>
        <v>-0.30439797446141881</v>
      </c>
      <c r="J10" s="247" t="str">
        <f t="shared" si="4"/>
        <v>0</v>
      </c>
      <c r="K10" s="69" t="str">
        <f t="shared" si="5"/>
        <v>Gray (Mean)</v>
      </c>
      <c r="L10" s="248">
        <v>0.32538071065989849</v>
      </c>
      <c r="M10" s="104">
        <f t="shared" si="6"/>
        <v>-0.12646069724652201</v>
      </c>
      <c r="N10" s="287" t="str">
        <f t="shared" si="7"/>
        <v>0</v>
      </c>
      <c r="O10" s="103" t="str">
        <f t="shared" si="8"/>
        <v>Gray (Mean)</v>
      </c>
      <c r="P10" s="7">
        <v>128</v>
      </c>
      <c r="Q10" s="7">
        <v>22</v>
      </c>
      <c r="R10" s="250">
        <v>13.133333333333333</v>
      </c>
      <c r="S10" s="10">
        <f t="shared" si="9"/>
        <v>-0.7674405695372144</v>
      </c>
      <c r="T10" s="247" t="str">
        <f t="shared" si="10"/>
        <v>0</v>
      </c>
      <c r="U10" s="10" t="str">
        <f t="shared" si="11"/>
        <v>Gray (Mean)</v>
      </c>
    </row>
    <row r="11" spans="1:21" x14ac:dyDescent="0.2">
      <c r="A11" s="1" t="s">
        <v>290</v>
      </c>
      <c r="B11" s="3">
        <v>15</v>
      </c>
      <c r="C11" s="87">
        <v>15.1</v>
      </c>
      <c r="D11" s="245">
        <v>2.3285106626881644</v>
      </c>
      <c r="E11" s="102">
        <f t="shared" si="0"/>
        <v>-0.16199259469402355</v>
      </c>
      <c r="F11" s="247" t="str">
        <f t="shared" si="1"/>
        <v>0</v>
      </c>
      <c r="G11" s="104" t="str">
        <f t="shared" si="2"/>
        <v>Gray (Mean)</v>
      </c>
      <c r="H11" s="245">
        <v>43.385925168035875</v>
      </c>
      <c r="I11" s="104">
        <f t="shared" si="3"/>
        <v>-0.30675462145064075</v>
      </c>
      <c r="J11" s="247" t="str">
        <f t="shared" si="4"/>
        <v>0</v>
      </c>
      <c r="K11" s="69" t="str">
        <f t="shared" si="5"/>
        <v>Gray (Mean)</v>
      </c>
      <c r="L11" s="248">
        <v>0.44</v>
      </c>
      <c r="M11" s="104">
        <f t="shared" si="6"/>
        <v>0.80089922596591323</v>
      </c>
      <c r="N11" s="287" t="str">
        <f t="shared" si="7"/>
        <v>0</v>
      </c>
      <c r="O11" s="103" t="str">
        <f t="shared" si="8"/>
        <v>Gray (Mean)</v>
      </c>
      <c r="P11" s="7">
        <v>332</v>
      </c>
      <c r="Q11" s="7">
        <v>5</v>
      </c>
      <c r="R11" s="250">
        <v>14.572700296735905</v>
      </c>
      <c r="S11" s="10">
        <f t="shared" si="9"/>
        <v>-0.57289684494815174</v>
      </c>
      <c r="T11" s="247" t="str">
        <f t="shared" si="10"/>
        <v>0</v>
      </c>
      <c r="U11" s="10" t="str">
        <f t="shared" si="11"/>
        <v>Gray (Mean)</v>
      </c>
    </row>
    <row r="12" spans="1:21" x14ac:dyDescent="0.2">
      <c r="A12" s="1" t="s">
        <v>15</v>
      </c>
      <c r="B12" s="3">
        <v>18</v>
      </c>
      <c r="C12" s="87">
        <v>18</v>
      </c>
      <c r="D12" s="245">
        <v>2.7457562565599214</v>
      </c>
      <c r="E12" s="102">
        <f t="shared" si="0"/>
        <v>0.24379780993851555</v>
      </c>
      <c r="F12" s="247" t="str">
        <f t="shared" si="1"/>
        <v>0</v>
      </c>
      <c r="G12" s="104" t="str">
        <f t="shared" si="2"/>
        <v>Gray (Mean)</v>
      </c>
      <c r="H12" s="245">
        <v>43.312090627671026</v>
      </c>
      <c r="I12" s="104">
        <f t="shared" si="3"/>
        <v>-0.30721641655330301</v>
      </c>
      <c r="J12" s="247" t="str">
        <f t="shared" si="4"/>
        <v>0</v>
      </c>
      <c r="K12" s="69" t="str">
        <f t="shared" si="5"/>
        <v>Gray (Mean)</v>
      </c>
      <c r="L12" s="248">
        <v>0.16467915956842702</v>
      </c>
      <c r="M12" s="104">
        <f t="shared" si="6"/>
        <v>-1.4266622509143843</v>
      </c>
      <c r="N12" s="287" t="str">
        <f t="shared" si="7"/>
        <v>-1</v>
      </c>
      <c r="O12" s="103" t="str">
        <f t="shared" si="8"/>
        <v>Green (Lower than Mean)</v>
      </c>
      <c r="P12" s="7">
        <v>48</v>
      </c>
      <c r="Q12" s="7">
        <v>7</v>
      </c>
      <c r="R12" s="250">
        <v>32.018181818181816</v>
      </c>
      <c r="S12" s="10">
        <f t="shared" si="9"/>
        <v>1.785020933301233</v>
      </c>
      <c r="T12" s="247" t="str">
        <f t="shared" si="10"/>
        <v>1</v>
      </c>
      <c r="U12" s="10" t="str">
        <f t="shared" si="11"/>
        <v>Orange (Higher than Mean)</v>
      </c>
    </row>
    <row r="13" spans="1:21" x14ac:dyDescent="0.2">
      <c r="A13" s="1" t="s">
        <v>133</v>
      </c>
      <c r="B13" s="3">
        <v>19</v>
      </c>
      <c r="C13" s="87">
        <v>19</v>
      </c>
      <c r="D13" s="245">
        <v>2.5615857180830131</v>
      </c>
      <c r="E13" s="102">
        <f t="shared" si="0"/>
        <v>6.4683546234852798E-2</v>
      </c>
      <c r="F13" s="247" t="str">
        <f t="shared" si="1"/>
        <v>0</v>
      </c>
      <c r="G13" s="104" t="str">
        <f t="shared" si="2"/>
        <v>Gray (Mean)</v>
      </c>
      <c r="H13" s="245">
        <v>73.172252903501729</v>
      </c>
      <c r="I13" s="104">
        <f t="shared" si="3"/>
        <v>-0.12045725701171398</v>
      </c>
      <c r="J13" s="247" t="str">
        <f t="shared" si="4"/>
        <v>0</v>
      </c>
      <c r="K13" s="69" t="str">
        <f t="shared" si="5"/>
        <v>Gray (Mean)</v>
      </c>
      <c r="L13" s="248">
        <v>0.44907183212267959</v>
      </c>
      <c r="M13" s="104">
        <f t="shared" si="6"/>
        <v>0.87429746101971295</v>
      </c>
      <c r="N13" s="287" t="str">
        <f t="shared" si="7"/>
        <v>0</v>
      </c>
      <c r="O13" s="103" t="str">
        <f t="shared" si="8"/>
        <v>Gray (Mean)</v>
      </c>
      <c r="P13" s="7">
        <v>333</v>
      </c>
      <c r="Q13" s="7">
        <v>34</v>
      </c>
      <c r="R13" s="250">
        <v>16.880108991825612</v>
      </c>
      <c r="S13" s="10">
        <f t="shared" si="9"/>
        <v>-0.26102927183754715</v>
      </c>
      <c r="T13" s="247" t="str">
        <f t="shared" si="10"/>
        <v>0</v>
      </c>
      <c r="U13" s="10" t="str">
        <f t="shared" si="11"/>
        <v>Gray (Mean)</v>
      </c>
    </row>
    <row r="14" spans="1:21" x14ac:dyDescent="0.2">
      <c r="A14" s="1" t="s">
        <v>291</v>
      </c>
      <c r="B14" s="3">
        <v>22</v>
      </c>
      <c r="C14" s="87">
        <v>22</v>
      </c>
      <c r="D14" s="245">
        <v>4.2358263573203372</v>
      </c>
      <c r="E14" s="102">
        <f t="shared" si="0"/>
        <v>1.692959066520322</v>
      </c>
      <c r="F14" s="247" t="str">
        <f t="shared" si="1"/>
        <v>1</v>
      </c>
      <c r="G14" s="104" t="str">
        <f t="shared" si="2"/>
        <v>Orange (Higher than Mean)</v>
      </c>
      <c r="H14" s="245">
        <v>96.332298394316126</v>
      </c>
      <c r="I14" s="104">
        <f t="shared" si="3"/>
        <v>2.4396297059908537E-2</v>
      </c>
      <c r="J14" s="247" t="str">
        <f t="shared" si="4"/>
        <v>0</v>
      </c>
      <c r="K14" s="69" t="str">
        <f t="shared" si="5"/>
        <v>Gray (Mean)</v>
      </c>
      <c r="L14" s="248">
        <v>0.19498688429029437</v>
      </c>
      <c r="M14" s="104">
        <f t="shared" si="6"/>
        <v>-1.1814489937686594</v>
      </c>
      <c r="N14" s="287" t="str">
        <f t="shared" si="7"/>
        <v>-1</v>
      </c>
      <c r="O14" s="103" t="str">
        <f t="shared" si="8"/>
        <v>Green (Lower than Mean)</v>
      </c>
      <c r="P14" s="7">
        <v>77</v>
      </c>
      <c r="Q14" s="7">
        <v>5</v>
      </c>
      <c r="R14" s="250">
        <v>41.841463414634148</v>
      </c>
      <c r="S14" s="10"/>
      <c r="T14" s="247" t="str">
        <f t="shared" si="10"/>
        <v>0</v>
      </c>
      <c r="U14" s="10" t="str">
        <f t="shared" si="11"/>
        <v>Gray (Mean)</v>
      </c>
    </row>
    <row r="15" spans="1:21" x14ac:dyDescent="0.2">
      <c r="A15" s="1" t="s">
        <v>273</v>
      </c>
      <c r="B15" s="3">
        <v>26</v>
      </c>
      <c r="C15" s="87">
        <v>26.1</v>
      </c>
      <c r="D15" s="245">
        <v>3.2505422350600939</v>
      </c>
      <c r="E15" s="102">
        <f t="shared" si="0"/>
        <v>0.73472523847686266</v>
      </c>
      <c r="F15" s="247" t="str">
        <f t="shared" si="1"/>
        <v>0</v>
      </c>
      <c r="G15" s="104" t="str">
        <f t="shared" si="2"/>
        <v>Gray (Mean)</v>
      </c>
      <c r="H15" s="245">
        <v>30.720810927430691</v>
      </c>
      <c r="I15" s="104">
        <f t="shared" si="3"/>
        <v>-0.38596805871277401</v>
      </c>
      <c r="J15" s="247" t="str">
        <f t="shared" si="4"/>
        <v>0</v>
      </c>
      <c r="K15" s="69" t="str">
        <f t="shared" si="5"/>
        <v>Gray (Mean)</v>
      </c>
      <c r="L15" s="248">
        <v>0.37</v>
      </c>
      <c r="M15" s="104">
        <f t="shared" si="6"/>
        <v>0.23454433929188825</v>
      </c>
      <c r="N15" s="287" t="str">
        <f t="shared" si="7"/>
        <v>0</v>
      </c>
      <c r="O15" s="103" t="str">
        <f t="shared" si="8"/>
        <v>Gray (Mean)</v>
      </c>
      <c r="P15" s="7">
        <v>167</v>
      </c>
      <c r="Q15" s="7">
        <v>18</v>
      </c>
      <c r="R15" s="250">
        <v>10.945945945945946</v>
      </c>
      <c r="S15" s="10">
        <f t="shared" ref="S15:S46" si="12">(R15-$R$72)/$R$73</f>
        <v>-1.0630861556048048</v>
      </c>
      <c r="T15" s="247" t="str">
        <f t="shared" si="10"/>
        <v>-1</v>
      </c>
      <c r="U15" s="10" t="str">
        <f t="shared" si="11"/>
        <v>Green (Lower than Mean)</v>
      </c>
    </row>
    <row r="16" spans="1:21" x14ac:dyDescent="0.2">
      <c r="A16" s="1" t="s">
        <v>171</v>
      </c>
      <c r="B16" s="3">
        <v>27</v>
      </c>
      <c r="C16" s="87">
        <v>27</v>
      </c>
      <c r="D16" s="245">
        <v>1.8728295243548103</v>
      </c>
      <c r="E16" s="102">
        <f t="shared" si="0"/>
        <v>-0.60516332249454607</v>
      </c>
      <c r="F16" s="247" t="str">
        <f t="shared" si="1"/>
        <v>0</v>
      </c>
      <c r="G16" s="104" t="str">
        <f t="shared" si="2"/>
        <v>Gray (Mean)</v>
      </c>
      <c r="H16" s="245">
        <v>107.28637703803984</v>
      </c>
      <c r="I16" s="104">
        <f t="shared" si="3"/>
        <v>9.2908132399470433E-2</v>
      </c>
      <c r="J16" s="247" t="str">
        <f t="shared" si="4"/>
        <v>0</v>
      </c>
      <c r="K16" s="69" t="str">
        <f t="shared" si="5"/>
        <v>Gray (Mean)</v>
      </c>
      <c r="L16" s="248">
        <v>0.28600523712540005</v>
      </c>
      <c r="M16" s="104">
        <f t="shared" si="6"/>
        <v>-0.44503915226604962</v>
      </c>
      <c r="N16" s="287" t="str">
        <f t="shared" si="7"/>
        <v>0</v>
      </c>
      <c r="O16" s="103" t="str">
        <f t="shared" si="8"/>
        <v>Gray (Mean)</v>
      </c>
      <c r="P16" s="7">
        <v>257</v>
      </c>
      <c r="Q16" s="7">
        <v>15</v>
      </c>
      <c r="R16" s="250">
        <v>12.636029411764707</v>
      </c>
      <c r="S16" s="10">
        <f t="shared" si="12"/>
        <v>-0.83465578262366957</v>
      </c>
      <c r="T16" s="247" t="str">
        <f t="shared" si="10"/>
        <v>0</v>
      </c>
      <c r="U16" s="10" t="str">
        <f t="shared" si="11"/>
        <v>Gray (Mean)</v>
      </c>
    </row>
    <row r="17" spans="1:21" x14ac:dyDescent="0.2">
      <c r="A17" s="1" t="s">
        <v>281</v>
      </c>
      <c r="B17" s="3">
        <v>29</v>
      </c>
      <c r="C17" s="87">
        <v>29</v>
      </c>
      <c r="D17" s="245">
        <v>3.2933100327292291</v>
      </c>
      <c r="E17" s="102">
        <f t="shared" si="0"/>
        <v>0.77631887583648218</v>
      </c>
      <c r="F17" s="247" t="str">
        <f t="shared" si="1"/>
        <v>0</v>
      </c>
      <c r="G17" s="104" t="str">
        <f t="shared" si="2"/>
        <v>Gray (Mean)</v>
      </c>
      <c r="H17" s="245">
        <v>136.90760278917222</v>
      </c>
      <c r="I17" s="104">
        <f t="shared" si="3"/>
        <v>0.27817287325290091</v>
      </c>
      <c r="J17" s="247" t="str">
        <f t="shared" si="4"/>
        <v>0</v>
      </c>
      <c r="K17" s="69" t="str">
        <f t="shared" si="5"/>
        <v>Gray (Mean)</v>
      </c>
      <c r="L17" s="248">
        <v>0.39583333333333331</v>
      </c>
      <c r="M17" s="104">
        <f t="shared" si="6"/>
        <v>0.44355626175492113</v>
      </c>
      <c r="N17" s="287" t="str">
        <f t="shared" si="7"/>
        <v>0</v>
      </c>
      <c r="O17" s="103" t="str">
        <f t="shared" si="8"/>
        <v>Gray (Mean)</v>
      </c>
      <c r="P17" s="7">
        <v>209</v>
      </c>
      <c r="Q17" s="7">
        <v>28</v>
      </c>
      <c r="R17" s="250">
        <v>9.924050632911392</v>
      </c>
      <c r="S17" s="10">
        <f t="shared" si="12"/>
        <v>-1.2012047350863637</v>
      </c>
      <c r="T17" s="247" t="str">
        <f t="shared" si="10"/>
        <v>-1</v>
      </c>
      <c r="U17" s="10" t="str">
        <f t="shared" si="11"/>
        <v>Green (Lower than Mean)</v>
      </c>
    </row>
    <row r="18" spans="1:21" x14ac:dyDescent="0.2">
      <c r="A18" s="1" t="s">
        <v>2</v>
      </c>
      <c r="B18" s="3">
        <v>30</v>
      </c>
      <c r="C18" s="87">
        <v>30</v>
      </c>
      <c r="D18" s="245">
        <v>3.1307157303159725</v>
      </c>
      <c r="E18" s="102">
        <f t="shared" si="0"/>
        <v>0.61818848755609701</v>
      </c>
      <c r="F18" s="247" t="str">
        <f t="shared" si="1"/>
        <v>0</v>
      </c>
      <c r="G18" s="104" t="str">
        <f t="shared" si="2"/>
        <v>Gray (Mean)</v>
      </c>
      <c r="H18" s="245">
        <v>115.34948179697517</v>
      </c>
      <c r="I18" s="104">
        <f t="shared" si="3"/>
        <v>0.14333849021749925</v>
      </c>
      <c r="J18" s="247" t="str">
        <f t="shared" si="4"/>
        <v>0</v>
      </c>
      <c r="K18" s="69" t="str">
        <f t="shared" si="5"/>
        <v>Gray (Mean)</v>
      </c>
      <c r="L18" s="248">
        <v>0.3493424814179531</v>
      </c>
      <c r="M18" s="104">
        <f t="shared" si="6"/>
        <v>6.7408816499006347E-2</v>
      </c>
      <c r="N18" s="287" t="str">
        <f t="shared" si="7"/>
        <v>0</v>
      </c>
      <c r="O18" s="103" t="str">
        <f t="shared" si="8"/>
        <v>Gray (Mean)</v>
      </c>
      <c r="P18" s="7">
        <v>100</v>
      </c>
      <c r="Q18" s="7">
        <v>8</v>
      </c>
      <c r="R18" s="250">
        <v>16.194444444444443</v>
      </c>
      <c r="S18" s="10">
        <f t="shared" si="12"/>
        <v>-0.35370316130273044</v>
      </c>
      <c r="T18" s="247" t="str">
        <f t="shared" si="10"/>
        <v>0</v>
      </c>
      <c r="U18" s="10" t="str">
        <f t="shared" si="11"/>
        <v>Gray (Mean)</v>
      </c>
    </row>
    <row r="19" spans="1:21" x14ac:dyDescent="0.2">
      <c r="A19" s="1" t="s">
        <v>29</v>
      </c>
      <c r="B19" s="3">
        <v>32</v>
      </c>
      <c r="C19" s="87">
        <v>32</v>
      </c>
      <c r="D19" s="245">
        <v>2.5217977896442374</v>
      </c>
      <c r="E19" s="102">
        <f t="shared" si="0"/>
        <v>2.5987967856561475E-2</v>
      </c>
      <c r="F19" s="247" t="str">
        <f t="shared" si="1"/>
        <v>0</v>
      </c>
      <c r="G19" s="104" t="str">
        <f t="shared" si="2"/>
        <v>Gray (Mean)</v>
      </c>
      <c r="H19" s="245">
        <v>34.086300123357944</v>
      </c>
      <c r="I19" s="104">
        <f t="shared" si="3"/>
        <v>-0.36491874465106111</v>
      </c>
      <c r="J19" s="247" t="str">
        <f t="shared" si="4"/>
        <v>0</v>
      </c>
      <c r="K19" s="69" t="str">
        <f t="shared" si="5"/>
        <v>Gray (Mean)</v>
      </c>
      <c r="L19" s="248">
        <v>0.26194144838212635</v>
      </c>
      <c r="M19" s="104">
        <f t="shared" si="6"/>
        <v>-0.63973407150382744</v>
      </c>
      <c r="N19" s="287" t="str">
        <f t="shared" si="7"/>
        <v>0</v>
      </c>
      <c r="O19" s="103" t="str">
        <f t="shared" si="8"/>
        <v>Gray (Mean)</v>
      </c>
      <c r="P19" s="7">
        <v>93</v>
      </c>
      <c r="Q19" s="7">
        <v>3</v>
      </c>
      <c r="R19" s="250">
        <v>27.041666666666668</v>
      </c>
      <c r="S19" s="10">
        <f t="shared" si="12"/>
        <v>1.1123989976407005</v>
      </c>
      <c r="T19" s="247" t="str">
        <f t="shared" si="10"/>
        <v>1</v>
      </c>
      <c r="U19" s="10" t="str">
        <f t="shared" si="11"/>
        <v>Orange (Higher than Mean)</v>
      </c>
    </row>
    <row r="20" spans="1:21" x14ac:dyDescent="0.2">
      <c r="A20" s="1" t="s">
        <v>274</v>
      </c>
      <c r="B20" s="3">
        <v>33</v>
      </c>
      <c r="C20" s="87">
        <v>33</v>
      </c>
      <c r="D20" s="245">
        <v>3.6428673831755933</v>
      </c>
      <c r="E20" s="102">
        <f t="shared" si="0"/>
        <v>1.1162793709579861</v>
      </c>
      <c r="F20" s="247" t="str">
        <f t="shared" si="1"/>
        <v>1</v>
      </c>
      <c r="G20" s="104" t="str">
        <f t="shared" si="2"/>
        <v>Orange (Higher than Mean)</v>
      </c>
      <c r="H20" s="245">
        <v>47.18100820467744</v>
      </c>
      <c r="I20" s="104">
        <f t="shared" si="3"/>
        <v>-0.28301843034201413</v>
      </c>
      <c r="J20" s="247" t="str">
        <f t="shared" si="4"/>
        <v>0</v>
      </c>
      <c r="K20" s="69" t="str">
        <f t="shared" si="5"/>
        <v>Gray (Mean)</v>
      </c>
      <c r="L20" s="248">
        <v>0.26455165180912427</v>
      </c>
      <c r="M20" s="104">
        <f t="shared" si="6"/>
        <v>-0.61861547913106241</v>
      </c>
      <c r="N20" s="287" t="str">
        <f t="shared" si="7"/>
        <v>0</v>
      </c>
      <c r="O20" s="103" t="str">
        <f t="shared" si="8"/>
        <v>Gray (Mean)</v>
      </c>
      <c r="P20" s="7">
        <v>119</v>
      </c>
      <c r="Q20" s="7">
        <v>20</v>
      </c>
      <c r="R20" s="250">
        <v>27.438848920863311</v>
      </c>
      <c r="S20" s="10">
        <f t="shared" si="12"/>
        <v>1.1660818436672866</v>
      </c>
      <c r="T20" s="247" t="str">
        <f t="shared" si="10"/>
        <v>1</v>
      </c>
      <c r="U20" s="10" t="str">
        <f t="shared" si="11"/>
        <v>Orange (Higher than Mean)</v>
      </c>
    </row>
    <row r="21" spans="1:21" x14ac:dyDescent="0.2">
      <c r="A21" s="1" t="s">
        <v>283</v>
      </c>
      <c r="B21" s="3">
        <v>35</v>
      </c>
      <c r="C21" s="87">
        <v>35</v>
      </c>
      <c r="D21" s="245">
        <v>3.7529373131527661</v>
      </c>
      <c r="E21" s="102">
        <f t="shared" si="0"/>
        <v>1.2233274071250029</v>
      </c>
      <c r="F21" s="247" t="str">
        <f t="shared" si="1"/>
        <v>1</v>
      </c>
      <c r="G21" s="104" t="str">
        <f t="shared" si="2"/>
        <v>Orange (Higher than Mean)</v>
      </c>
      <c r="H21" s="245">
        <v>131.26751193050242</v>
      </c>
      <c r="I21" s="104">
        <f t="shared" si="3"/>
        <v>0.24289715643752513</v>
      </c>
      <c r="J21" s="247" t="str">
        <f t="shared" si="4"/>
        <v>0</v>
      </c>
      <c r="K21" s="69" t="str">
        <f t="shared" si="5"/>
        <v>Gray (Mean)</v>
      </c>
      <c r="L21" s="248">
        <v>0.27470017133066821</v>
      </c>
      <c r="M21" s="104">
        <f t="shared" si="6"/>
        <v>-0.53650599879487459</v>
      </c>
      <c r="N21" s="287" t="str">
        <f t="shared" si="7"/>
        <v>0</v>
      </c>
      <c r="O21" s="103" t="str">
        <f t="shared" si="8"/>
        <v>Gray (Mean)</v>
      </c>
      <c r="P21" s="7">
        <v>71</v>
      </c>
      <c r="Q21" s="7"/>
      <c r="R21" s="250">
        <v>24.661971830985916</v>
      </c>
      <c r="S21" s="10">
        <f t="shared" si="12"/>
        <v>0.7907612857230284</v>
      </c>
      <c r="T21" s="247" t="str">
        <f t="shared" si="10"/>
        <v>0</v>
      </c>
      <c r="U21" s="10" t="str">
        <f t="shared" si="11"/>
        <v>Gray (Mean)</v>
      </c>
    </row>
    <row r="22" spans="1:21" x14ac:dyDescent="0.2">
      <c r="A22" s="1" t="s">
        <v>5</v>
      </c>
      <c r="B22" s="3">
        <v>36</v>
      </c>
      <c r="C22" s="87">
        <v>36</v>
      </c>
      <c r="D22" s="245">
        <v>3.7338421570884837</v>
      </c>
      <c r="E22" s="102">
        <f t="shared" si="0"/>
        <v>1.204756495365469</v>
      </c>
      <c r="F22" s="247" t="str">
        <f t="shared" si="1"/>
        <v>1</v>
      </c>
      <c r="G22" s="104" t="str">
        <f t="shared" si="2"/>
        <v>Orange (Higher than Mean)</v>
      </c>
      <c r="H22" s="245">
        <v>85.49541144307733</v>
      </c>
      <c r="I22" s="104">
        <f t="shared" si="3"/>
        <v>-4.3382567648363256E-2</v>
      </c>
      <c r="J22" s="247" t="str">
        <f t="shared" si="4"/>
        <v>0</v>
      </c>
      <c r="K22" s="69" t="str">
        <f t="shared" si="5"/>
        <v>Gray (Mean)</v>
      </c>
      <c r="L22" s="248">
        <v>0.19653179190751446</v>
      </c>
      <c r="M22" s="104">
        <f t="shared" si="6"/>
        <v>-1.1689494797904805</v>
      </c>
      <c r="N22" s="287" t="str">
        <f t="shared" si="7"/>
        <v>-1</v>
      </c>
      <c r="O22" s="103" t="str">
        <f t="shared" si="8"/>
        <v>Green (Lower than Mean)</v>
      </c>
      <c r="P22" s="7">
        <v>103</v>
      </c>
      <c r="Q22" s="7">
        <v>4</v>
      </c>
      <c r="R22" s="250">
        <v>24.252336448598133</v>
      </c>
      <c r="S22" s="10">
        <f t="shared" si="12"/>
        <v>0.73539528452983893</v>
      </c>
      <c r="T22" s="247" t="str">
        <f t="shared" si="10"/>
        <v>0</v>
      </c>
      <c r="U22" s="10" t="str">
        <f t="shared" si="11"/>
        <v>Gray (Mean)</v>
      </c>
    </row>
    <row r="23" spans="1:21" x14ac:dyDescent="0.2">
      <c r="A23" s="1" t="s">
        <v>288</v>
      </c>
      <c r="B23" s="3">
        <v>39</v>
      </c>
      <c r="C23" s="87">
        <v>39</v>
      </c>
      <c r="D23" s="245">
        <v>2.4425627018930731</v>
      </c>
      <c r="E23" s="102">
        <f t="shared" si="0"/>
        <v>-5.1071775354344838E-2</v>
      </c>
      <c r="F23" s="247" t="str">
        <f t="shared" si="1"/>
        <v>0</v>
      </c>
      <c r="G23" s="104" t="str">
        <f t="shared" si="2"/>
        <v>Gray (Mean)</v>
      </c>
      <c r="H23" s="245">
        <v>91.116312218832689</v>
      </c>
      <c r="I23" s="104">
        <f t="shared" si="3"/>
        <v>-8.2268744190459805E-3</v>
      </c>
      <c r="J23" s="247" t="str">
        <f t="shared" si="4"/>
        <v>0</v>
      </c>
      <c r="K23" s="69" t="str">
        <f t="shared" si="5"/>
        <v>Gray (Mean)</v>
      </c>
      <c r="L23" s="248">
        <v>0.31786997713165632</v>
      </c>
      <c r="M23" s="104">
        <f t="shared" si="6"/>
        <v>-0.18722842062118472</v>
      </c>
      <c r="N23" s="287" t="str">
        <f t="shared" si="7"/>
        <v>0</v>
      </c>
      <c r="O23" s="103" t="str">
        <f t="shared" si="8"/>
        <v>Gray (Mean)</v>
      </c>
      <c r="P23" s="7">
        <v>141</v>
      </c>
      <c r="Q23" s="7">
        <v>18</v>
      </c>
      <c r="R23" s="250">
        <v>19.251572327044027</v>
      </c>
      <c r="S23" s="10">
        <f t="shared" si="12"/>
        <v>5.9495876849471156E-2</v>
      </c>
      <c r="T23" s="247" t="str">
        <f t="shared" si="10"/>
        <v>0</v>
      </c>
      <c r="U23" s="10" t="str">
        <f t="shared" si="11"/>
        <v>Gray (Mean)</v>
      </c>
    </row>
    <row r="24" spans="1:21" x14ac:dyDescent="0.2">
      <c r="A24" s="1" t="s">
        <v>162</v>
      </c>
      <c r="B24" s="3">
        <v>38</v>
      </c>
      <c r="C24" s="87">
        <v>38</v>
      </c>
      <c r="D24" s="245">
        <v>3.611419966556062</v>
      </c>
      <c r="E24" s="102">
        <f t="shared" si="0"/>
        <v>1.0856953214147096</v>
      </c>
      <c r="F24" s="247" t="str">
        <f t="shared" si="1"/>
        <v>1</v>
      </c>
      <c r="G24" s="104" t="str">
        <f t="shared" si="2"/>
        <v>Orange (Higher than Mean)</v>
      </c>
      <c r="H24" s="245">
        <v>140.52935254853691</v>
      </c>
      <c r="I24" s="104">
        <f t="shared" si="3"/>
        <v>0.30082495849211566</v>
      </c>
      <c r="J24" s="247" t="str">
        <f t="shared" si="4"/>
        <v>0</v>
      </c>
      <c r="K24" s="69" t="str">
        <f t="shared" si="5"/>
        <v>Gray (Mean)</v>
      </c>
      <c r="L24" s="248">
        <v>0.40212577502214347</v>
      </c>
      <c r="M24" s="104">
        <f t="shared" si="6"/>
        <v>0.49446704889162096</v>
      </c>
      <c r="N24" s="287" t="str">
        <f t="shared" si="7"/>
        <v>0</v>
      </c>
      <c r="O24" s="103" t="str">
        <f t="shared" si="8"/>
        <v>Gray (Mean)</v>
      </c>
      <c r="P24" s="7">
        <v>200</v>
      </c>
      <c r="Q24" s="7">
        <v>40</v>
      </c>
      <c r="R24" s="250">
        <v>20.120833333333334</v>
      </c>
      <c r="S24" s="10">
        <f t="shared" si="12"/>
        <v>0.17698452158242711</v>
      </c>
      <c r="T24" s="247" t="str">
        <f t="shared" si="10"/>
        <v>0</v>
      </c>
      <c r="U24" s="10" t="str">
        <f t="shared" si="11"/>
        <v>Gray (Mean)</v>
      </c>
    </row>
    <row r="25" spans="1:21" x14ac:dyDescent="0.2">
      <c r="A25" s="1" t="s">
        <v>10</v>
      </c>
      <c r="B25" s="3">
        <v>41</v>
      </c>
      <c r="C25" s="87">
        <v>41</v>
      </c>
      <c r="D25" s="245">
        <v>3.4725399857553518</v>
      </c>
      <c r="E25" s="102">
        <f t="shared" si="0"/>
        <v>0.95062819444631586</v>
      </c>
      <c r="F25" s="247" t="str">
        <f t="shared" si="1"/>
        <v>0</v>
      </c>
      <c r="G25" s="104" t="str">
        <f t="shared" si="2"/>
        <v>Gray (Mean)</v>
      </c>
      <c r="H25" s="245">
        <v>139.30616448088313</v>
      </c>
      <c r="I25" s="104">
        <f t="shared" si="3"/>
        <v>0.29317457892062804</v>
      </c>
      <c r="J25" s="247" t="str">
        <f t="shared" si="4"/>
        <v>0</v>
      </c>
      <c r="K25" s="69" t="str">
        <f t="shared" si="5"/>
        <v>Gray (Mean)</v>
      </c>
      <c r="L25" s="248">
        <v>0.4746324290743425</v>
      </c>
      <c r="M25" s="104">
        <f t="shared" si="6"/>
        <v>1.0811027323037055</v>
      </c>
      <c r="N25" s="287" t="str">
        <f t="shared" si="7"/>
        <v>1</v>
      </c>
      <c r="O25" s="103" t="str">
        <f t="shared" si="8"/>
        <v>Orange (Higher than Mean)</v>
      </c>
      <c r="P25" s="7">
        <v>42</v>
      </c>
      <c r="Q25" s="7">
        <v>13</v>
      </c>
      <c r="R25" s="250">
        <v>17.254545454545454</v>
      </c>
      <c r="S25" s="10">
        <f t="shared" si="12"/>
        <v>-0.21042072937991521</v>
      </c>
      <c r="T25" s="247" t="str">
        <f t="shared" si="10"/>
        <v>0</v>
      </c>
      <c r="U25" s="10" t="str">
        <f t="shared" si="11"/>
        <v>Gray (Mean)</v>
      </c>
    </row>
    <row r="26" spans="1:21" x14ac:dyDescent="0.2">
      <c r="A26" s="1" t="s">
        <v>151</v>
      </c>
      <c r="B26" s="3">
        <v>42</v>
      </c>
      <c r="C26" s="87">
        <v>42</v>
      </c>
      <c r="D26" s="245">
        <v>2.343741989163123</v>
      </c>
      <c r="E26" s="102">
        <f t="shared" si="0"/>
        <v>-0.14717943375441769</v>
      </c>
      <c r="F26" s="247" t="str">
        <f t="shared" si="1"/>
        <v>0</v>
      </c>
      <c r="G26" s="104" t="str">
        <f t="shared" si="2"/>
        <v>Gray (Mean)</v>
      </c>
      <c r="H26" s="245">
        <v>93.433989874126638</v>
      </c>
      <c r="I26" s="104">
        <f t="shared" si="3"/>
        <v>6.2689453622608426E-3</v>
      </c>
      <c r="J26" s="247" t="str">
        <f t="shared" si="4"/>
        <v>0</v>
      </c>
      <c r="K26" s="69" t="str">
        <f t="shared" si="5"/>
        <v>Gray (Mean)</v>
      </c>
      <c r="L26" s="248">
        <v>0.11169652265542676</v>
      </c>
      <c r="M26" s="104">
        <f t="shared" si="6"/>
        <v>-1.855333326979431</v>
      </c>
      <c r="N26" s="287" t="str">
        <f t="shared" si="7"/>
        <v>-1</v>
      </c>
      <c r="O26" s="103" t="str">
        <f t="shared" si="8"/>
        <v>Green (Lower than Mean)</v>
      </c>
      <c r="P26" s="7">
        <v>59</v>
      </c>
      <c r="Q26" s="7">
        <v>5</v>
      </c>
      <c r="R26" s="250">
        <v>24.09375</v>
      </c>
      <c r="S26" s="10">
        <f t="shared" si="12"/>
        <v>0.71396086289583083</v>
      </c>
      <c r="T26" s="247" t="str">
        <f t="shared" si="10"/>
        <v>0</v>
      </c>
      <c r="U26" s="10" t="str">
        <f t="shared" si="11"/>
        <v>Gray (Mean)</v>
      </c>
    </row>
    <row r="27" spans="1:21" x14ac:dyDescent="0.2">
      <c r="A27" s="1" t="s">
        <v>11</v>
      </c>
      <c r="B27" s="3">
        <v>44</v>
      </c>
      <c r="C27" s="87">
        <v>44</v>
      </c>
      <c r="D27" s="245">
        <v>2.5969568182536706</v>
      </c>
      <c r="E27" s="102">
        <f t="shared" si="0"/>
        <v>9.908355731072957E-2</v>
      </c>
      <c r="F27" s="247" t="str">
        <f t="shared" si="1"/>
        <v>0</v>
      </c>
      <c r="G27" s="104" t="str">
        <f t="shared" si="2"/>
        <v>Gray (Mean)</v>
      </c>
      <c r="H27" s="245">
        <v>88.53450766496529</v>
      </c>
      <c r="I27" s="104">
        <f t="shared" si="3"/>
        <v>-2.4374665048141241E-2</v>
      </c>
      <c r="J27" s="247" t="str">
        <f t="shared" si="4"/>
        <v>0</v>
      </c>
      <c r="K27" s="69" t="str">
        <f t="shared" si="5"/>
        <v>Gray (Mean)</v>
      </c>
      <c r="L27" s="248">
        <v>0.2457846952010376</v>
      </c>
      <c r="M27" s="104">
        <f t="shared" si="6"/>
        <v>-0.77045487317376615</v>
      </c>
      <c r="N27" s="287" t="str">
        <f t="shared" si="7"/>
        <v>0</v>
      </c>
      <c r="O27" s="103" t="str">
        <f t="shared" si="8"/>
        <v>Gray (Mean)</v>
      </c>
      <c r="P27" s="7">
        <v>69</v>
      </c>
      <c r="Q27" s="7">
        <v>12</v>
      </c>
      <c r="R27" s="250">
        <v>13.938271604938272</v>
      </c>
      <c r="S27" s="10">
        <f t="shared" si="12"/>
        <v>-0.65864573583328867</v>
      </c>
      <c r="T27" s="247" t="str">
        <f t="shared" si="10"/>
        <v>0</v>
      </c>
      <c r="U27" s="10" t="str">
        <f t="shared" si="11"/>
        <v>Gray (Mean)</v>
      </c>
    </row>
    <row r="28" spans="1:21" x14ac:dyDescent="0.2">
      <c r="A28" s="1" t="s">
        <v>131</v>
      </c>
      <c r="B28" s="3">
        <v>46</v>
      </c>
      <c r="C28" s="87">
        <v>46</v>
      </c>
      <c r="D28" s="245">
        <v>2.9319924354595166</v>
      </c>
      <c r="E28" s="102">
        <f t="shared" si="0"/>
        <v>0.4249210033355259</v>
      </c>
      <c r="F28" s="247" t="str">
        <f t="shared" si="1"/>
        <v>0</v>
      </c>
      <c r="G28" s="104" t="str">
        <f t="shared" si="2"/>
        <v>Gray (Mean)</v>
      </c>
      <c r="H28" s="245">
        <v>546.00214687001665</v>
      </c>
      <c r="I28" s="104">
        <f t="shared" si="3"/>
        <v>2.8368379106304502</v>
      </c>
      <c r="J28" s="247" t="str">
        <f t="shared" si="4"/>
        <v>2</v>
      </c>
      <c r="K28" s="69" t="str">
        <f t="shared" si="5"/>
        <v>Red (Much Higher than Mean)</v>
      </c>
      <c r="L28" s="248">
        <v>0.30892448512585813</v>
      </c>
      <c r="M28" s="104">
        <f t="shared" si="6"/>
        <v>-0.25960446506671664</v>
      </c>
      <c r="N28" s="287" t="str">
        <f t="shared" si="7"/>
        <v>0</v>
      </c>
      <c r="O28" s="103" t="str">
        <f t="shared" si="8"/>
        <v>Gray (Mean)</v>
      </c>
      <c r="P28" s="7">
        <v>46</v>
      </c>
      <c r="Q28" s="7">
        <v>8</v>
      </c>
      <c r="R28" s="250">
        <v>8.0925925925925934</v>
      </c>
      <c r="S28" s="10">
        <f t="shared" si="12"/>
        <v>-1.448743186121767</v>
      </c>
      <c r="T28" s="247" t="str">
        <f t="shared" si="10"/>
        <v>-1</v>
      </c>
      <c r="U28" s="10" t="str">
        <f t="shared" si="11"/>
        <v>Green (Lower than Mean)</v>
      </c>
    </row>
    <row r="29" spans="1:21" x14ac:dyDescent="0.2">
      <c r="A29" s="1" t="s">
        <v>7</v>
      </c>
      <c r="B29" s="3">
        <v>47</v>
      </c>
      <c r="C29" s="87">
        <v>47.1</v>
      </c>
      <c r="D29" s="245">
        <v>2.0558725697621054</v>
      </c>
      <c r="E29" s="102">
        <f t="shared" si="0"/>
        <v>-0.42714559731797291</v>
      </c>
      <c r="F29" s="247" t="str">
        <f t="shared" si="1"/>
        <v>0</v>
      </c>
      <c r="G29" s="104" t="str">
        <f t="shared" si="2"/>
        <v>Gray (Mean)</v>
      </c>
      <c r="H29" s="245">
        <v>76.732420324356227</v>
      </c>
      <c r="I29" s="104">
        <f t="shared" si="3"/>
        <v>-9.8190335981471991E-2</v>
      </c>
      <c r="J29" s="247" t="str">
        <f t="shared" si="4"/>
        <v>0</v>
      </c>
      <c r="K29" s="69" t="str">
        <f t="shared" si="5"/>
        <v>Gray (Mean)</v>
      </c>
      <c r="L29" s="248">
        <v>0.2</v>
      </c>
      <c r="M29" s="104">
        <f t="shared" si="6"/>
        <v>-1.140888956916458</v>
      </c>
      <c r="N29" s="287" t="str">
        <f t="shared" si="7"/>
        <v>-1</v>
      </c>
      <c r="O29" s="103" t="str">
        <f t="shared" si="8"/>
        <v>Green (Lower than Mean)</v>
      </c>
      <c r="P29" s="7">
        <v>109</v>
      </c>
      <c r="Q29" s="7">
        <v>6</v>
      </c>
      <c r="R29" s="250">
        <v>14.208695652173914</v>
      </c>
      <c r="S29" s="10">
        <f t="shared" si="12"/>
        <v>-0.62209543093862485</v>
      </c>
      <c r="T29" s="247" t="str">
        <f t="shared" si="10"/>
        <v>0</v>
      </c>
      <c r="U29" s="10" t="str">
        <f t="shared" si="11"/>
        <v>Gray (Mean)</v>
      </c>
    </row>
    <row r="30" spans="1:21" x14ac:dyDescent="0.2">
      <c r="A30" s="1" t="s">
        <v>279</v>
      </c>
      <c r="B30" s="3">
        <v>48</v>
      </c>
      <c r="C30" s="87">
        <v>48</v>
      </c>
      <c r="D30" s="245">
        <v>2.8160240007665078</v>
      </c>
      <c r="E30" s="102">
        <f t="shared" si="0"/>
        <v>0.31213640182061564</v>
      </c>
      <c r="F30" s="247" t="str">
        <f t="shared" si="1"/>
        <v>0</v>
      </c>
      <c r="G30" s="104" t="str">
        <f t="shared" si="2"/>
        <v>Gray (Mean)</v>
      </c>
      <c r="H30" s="245">
        <v>47.941091525244452</v>
      </c>
      <c r="I30" s="104">
        <f t="shared" si="3"/>
        <v>-0.27826452040611355</v>
      </c>
      <c r="J30" s="247" t="str">
        <f t="shared" si="4"/>
        <v>0</v>
      </c>
      <c r="K30" s="69" t="str">
        <f t="shared" si="5"/>
        <v>Gray (Mean)</v>
      </c>
      <c r="L30" s="248">
        <v>0.1881851400730816</v>
      </c>
      <c r="M30" s="104">
        <f t="shared" si="6"/>
        <v>-1.2364804377018772</v>
      </c>
      <c r="N30" s="287" t="str">
        <f t="shared" si="7"/>
        <v>-1</v>
      </c>
      <c r="O30" s="103" t="str">
        <f t="shared" si="8"/>
        <v>Green (Lower than Mean)</v>
      </c>
      <c r="P30" s="7">
        <v>174</v>
      </c>
      <c r="Q30" s="7">
        <v>8</v>
      </c>
      <c r="R30" s="250">
        <v>18.043956043956044</v>
      </c>
      <c r="S30" s="10">
        <f t="shared" si="12"/>
        <v>-0.10372460518171756</v>
      </c>
      <c r="T30" s="247" t="str">
        <f t="shared" si="10"/>
        <v>0</v>
      </c>
      <c r="U30" s="10" t="str">
        <f t="shared" si="11"/>
        <v>Gray (Mean)</v>
      </c>
    </row>
    <row r="31" spans="1:21" x14ac:dyDescent="0.2">
      <c r="A31" s="1" t="s">
        <v>169</v>
      </c>
      <c r="B31" s="3">
        <v>49</v>
      </c>
      <c r="C31" s="87">
        <v>49</v>
      </c>
      <c r="D31" s="245">
        <v>1.4497845378545993</v>
      </c>
      <c r="E31" s="102">
        <f t="shared" si="0"/>
        <v>-1.0165939014414165</v>
      </c>
      <c r="F31" s="247" t="str">
        <f t="shared" si="1"/>
        <v>-1</v>
      </c>
      <c r="G31" s="104" t="str">
        <f t="shared" si="2"/>
        <v>Green (Lower than Mean)</v>
      </c>
      <c r="H31" s="245">
        <v>116.65932914603343</v>
      </c>
      <c r="I31" s="104">
        <f t="shared" si="3"/>
        <v>0.15153087670817492</v>
      </c>
      <c r="J31" s="247" t="str">
        <f t="shared" si="4"/>
        <v>0</v>
      </c>
      <c r="K31" s="69" t="str">
        <f t="shared" si="5"/>
        <v>Gray (Mean)</v>
      </c>
      <c r="L31" s="248">
        <v>0.19919919919919921</v>
      </c>
      <c r="M31" s="104">
        <f t="shared" si="6"/>
        <v>-1.1473680632991152</v>
      </c>
      <c r="N31" s="287" t="str">
        <f t="shared" si="7"/>
        <v>-1</v>
      </c>
      <c r="O31" s="103" t="str">
        <f t="shared" si="8"/>
        <v>Green (Lower than Mean)</v>
      </c>
      <c r="P31" s="7">
        <v>203</v>
      </c>
      <c r="Q31" s="7">
        <v>36</v>
      </c>
      <c r="R31" s="250">
        <v>8.3598326359832633</v>
      </c>
      <c r="S31" s="10">
        <f t="shared" si="12"/>
        <v>-1.4126232287221177</v>
      </c>
      <c r="T31" s="247" t="str">
        <f t="shared" si="10"/>
        <v>-1</v>
      </c>
      <c r="U31" s="10" t="str">
        <f t="shared" si="11"/>
        <v>Green (Lower than Mean)</v>
      </c>
    </row>
    <row r="32" spans="1:21" x14ac:dyDescent="0.2">
      <c r="A32" s="1" t="s">
        <v>14</v>
      </c>
      <c r="B32" s="3">
        <v>50</v>
      </c>
      <c r="C32" s="87">
        <v>50</v>
      </c>
      <c r="D32" s="245">
        <v>1.5409602647986118</v>
      </c>
      <c r="E32" s="102">
        <f t="shared" si="0"/>
        <v>-0.92792134102931445</v>
      </c>
      <c r="F32" s="247" t="str">
        <f t="shared" si="1"/>
        <v>0</v>
      </c>
      <c r="G32" s="104" t="str">
        <f t="shared" si="2"/>
        <v>Gray (Mean)</v>
      </c>
      <c r="H32" s="245">
        <v>80.540856506807444</v>
      </c>
      <c r="I32" s="104">
        <f t="shared" si="3"/>
        <v>-7.4370628170370365E-2</v>
      </c>
      <c r="J32" s="247" t="str">
        <f t="shared" si="4"/>
        <v>0</v>
      </c>
      <c r="K32" s="69" t="str">
        <f t="shared" si="5"/>
        <v>Gray (Mean)</v>
      </c>
      <c r="L32" s="248">
        <v>0.25260235947258847</v>
      </c>
      <c r="M32" s="104">
        <f t="shared" si="6"/>
        <v>-0.71529462351811279</v>
      </c>
      <c r="N32" s="287" t="str">
        <f t="shared" si="7"/>
        <v>0</v>
      </c>
      <c r="O32" s="103" t="str">
        <f t="shared" si="8"/>
        <v>Gray (Mean)</v>
      </c>
      <c r="P32" s="7">
        <v>88</v>
      </c>
      <c r="Q32" s="7">
        <v>6</v>
      </c>
      <c r="R32" s="250">
        <v>15.329787234042554</v>
      </c>
      <c r="S32" s="10">
        <f t="shared" si="12"/>
        <v>-0.47056956054724691</v>
      </c>
      <c r="T32" s="247" t="str">
        <f t="shared" si="10"/>
        <v>0</v>
      </c>
      <c r="U32" s="10" t="str">
        <f t="shared" si="11"/>
        <v>Gray (Mean)</v>
      </c>
    </row>
    <row r="33" spans="1:21" x14ac:dyDescent="0.2">
      <c r="A33" s="1" t="s">
        <v>170</v>
      </c>
      <c r="B33" s="3">
        <v>52</v>
      </c>
      <c r="C33" s="87">
        <v>52</v>
      </c>
      <c r="D33" s="245">
        <v>1.5126196263192631</v>
      </c>
      <c r="E33" s="102">
        <f t="shared" si="0"/>
        <v>-0.95548390687779683</v>
      </c>
      <c r="F33" s="247" t="str">
        <f t="shared" si="1"/>
        <v>0</v>
      </c>
      <c r="G33" s="104" t="str">
        <f t="shared" si="2"/>
        <v>Gray (Mean)</v>
      </c>
      <c r="H33" s="245">
        <v>71.015991320781779</v>
      </c>
      <c r="I33" s="104">
        <f t="shared" si="3"/>
        <v>-0.13394350659136034</v>
      </c>
      <c r="J33" s="247" t="str">
        <f t="shared" si="4"/>
        <v>0</v>
      </c>
      <c r="K33" s="69" t="str">
        <f t="shared" si="5"/>
        <v>Gray (Mean)</v>
      </c>
      <c r="L33" s="248">
        <v>0.31954022988505748</v>
      </c>
      <c r="M33" s="104">
        <f t="shared" si="6"/>
        <v>-0.17371476620876342</v>
      </c>
      <c r="N33" s="287" t="str">
        <f t="shared" si="7"/>
        <v>0</v>
      </c>
      <c r="O33" s="103" t="str">
        <f t="shared" si="8"/>
        <v>Gray (Mean)</v>
      </c>
      <c r="P33" s="7">
        <v>86</v>
      </c>
      <c r="Q33" s="7">
        <v>7</v>
      </c>
      <c r="R33" s="250">
        <v>16.903225806451612</v>
      </c>
      <c r="S33" s="10">
        <f t="shared" si="12"/>
        <v>-0.25790482106694879</v>
      </c>
      <c r="T33" s="247" t="str">
        <f t="shared" si="10"/>
        <v>0</v>
      </c>
      <c r="U33" s="10" t="str">
        <f t="shared" si="11"/>
        <v>Gray (Mean)</v>
      </c>
    </row>
    <row r="34" spans="1:21" x14ac:dyDescent="0.2">
      <c r="A34" s="1" t="s">
        <v>1</v>
      </c>
      <c r="B34" s="3">
        <v>51</v>
      </c>
      <c r="C34" s="87">
        <v>51</v>
      </c>
      <c r="D34" s="245">
        <v>3.1228530385360069</v>
      </c>
      <c r="E34" s="102">
        <f t="shared" si="0"/>
        <v>0.61054166054161263</v>
      </c>
      <c r="F34" s="247" t="str">
        <f t="shared" si="1"/>
        <v>0</v>
      </c>
      <c r="G34" s="104" t="str">
        <f t="shared" si="2"/>
        <v>Gray (Mean)</v>
      </c>
      <c r="H34" s="245">
        <v>93.145524357554621</v>
      </c>
      <c r="I34" s="104">
        <f t="shared" si="3"/>
        <v>4.4647496270177542E-3</v>
      </c>
      <c r="J34" s="247" t="str">
        <f t="shared" si="4"/>
        <v>0</v>
      </c>
      <c r="K34" s="69" t="str">
        <f t="shared" si="5"/>
        <v>Gray (Mean)</v>
      </c>
      <c r="L34" s="248">
        <v>0.31615776081424934</v>
      </c>
      <c r="M34" s="104">
        <f t="shared" si="6"/>
        <v>-0.20108159316984822</v>
      </c>
      <c r="N34" s="287" t="str">
        <f t="shared" si="7"/>
        <v>0</v>
      </c>
      <c r="O34" s="103" t="str">
        <f t="shared" si="8"/>
        <v>Gray (Mean)</v>
      </c>
      <c r="P34" s="7">
        <v>93</v>
      </c>
      <c r="Q34" s="7">
        <v>3</v>
      </c>
      <c r="R34" s="250">
        <v>18.125</v>
      </c>
      <c r="S34" s="10">
        <f t="shared" si="12"/>
        <v>-9.2770766817279693E-2</v>
      </c>
      <c r="T34" s="247" t="str">
        <f t="shared" si="10"/>
        <v>0</v>
      </c>
      <c r="U34" s="10" t="str">
        <f t="shared" si="11"/>
        <v>Gray (Mean)</v>
      </c>
    </row>
    <row r="35" spans="1:21" x14ac:dyDescent="0.2">
      <c r="A35" s="1" t="s">
        <v>284</v>
      </c>
      <c r="B35" s="3">
        <v>54</v>
      </c>
      <c r="C35" s="87">
        <v>54</v>
      </c>
      <c r="D35" s="245">
        <v>3.3449061367877921</v>
      </c>
      <c r="E35" s="102">
        <f t="shared" si="0"/>
        <v>0.82649844453870336</v>
      </c>
      <c r="F35" s="247" t="str">
        <f t="shared" si="1"/>
        <v>0</v>
      </c>
      <c r="G35" s="104" t="str">
        <f t="shared" si="2"/>
        <v>Gray (Mean)</v>
      </c>
      <c r="H35" s="245">
        <v>157.21058842902625</v>
      </c>
      <c r="I35" s="104">
        <f t="shared" si="3"/>
        <v>0.4051570637357908</v>
      </c>
      <c r="J35" s="247" t="str">
        <f t="shared" si="4"/>
        <v>0</v>
      </c>
      <c r="K35" s="69" t="str">
        <f t="shared" si="5"/>
        <v>Gray (Mean)</v>
      </c>
      <c r="L35" s="248">
        <v>0.37210584343991182</v>
      </c>
      <c r="M35" s="104">
        <f t="shared" si="6"/>
        <v>0.25158226390280969</v>
      </c>
      <c r="N35" s="287" t="str">
        <f t="shared" si="7"/>
        <v>0</v>
      </c>
      <c r="O35" s="103" t="str">
        <f t="shared" si="8"/>
        <v>Gray (Mean)</v>
      </c>
      <c r="P35" s="7">
        <v>116</v>
      </c>
      <c r="Q35" s="7">
        <v>16</v>
      </c>
      <c r="R35" s="250">
        <v>13.742424242424242</v>
      </c>
      <c r="S35" s="10">
        <f t="shared" si="12"/>
        <v>-0.68511631374926063</v>
      </c>
      <c r="T35" s="247" t="str">
        <f t="shared" si="10"/>
        <v>0</v>
      </c>
      <c r="U35" s="10" t="str">
        <f t="shared" si="11"/>
        <v>Gray (Mean)</v>
      </c>
    </row>
    <row r="36" spans="1:21" x14ac:dyDescent="0.2">
      <c r="A36" s="1" t="s">
        <v>12</v>
      </c>
      <c r="B36" s="3">
        <v>55</v>
      </c>
      <c r="C36" s="87">
        <v>55</v>
      </c>
      <c r="D36" s="245">
        <v>2.3954208264419616</v>
      </c>
      <c r="E36" s="102">
        <f t="shared" si="0"/>
        <v>-9.6919403215270622E-2</v>
      </c>
      <c r="F36" s="247" t="str">
        <f t="shared" si="1"/>
        <v>0</v>
      </c>
      <c r="G36" s="104" t="str">
        <f t="shared" si="2"/>
        <v>Gray (Mean)</v>
      </c>
      <c r="H36" s="245">
        <v>78.068942389040288</v>
      </c>
      <c r="I36" s="104">
        <f t="shared" si="3"/>
        <v>-8.9831113576601784E-2</v>
      </c>
      <c r="J36" s="247" t="str">
        <f t="shared" si="4"/>
        <v>0</v>
      </c>
      <c r="K36" s="69" t="str">
        <f t="shared" si="5"/>
        <v>Gray (Mean)</v>
      </c>
      <c r="L36" s="248">
        <v>0.2073608617594255</v>
      </c>
      <c r="M36" s="104">
        <f t="shared" si="6"/>
        <v>-1.0813338136652781</v>
      </c>
      <c r="N36" s="287" t="str">
        <f t="shared" si="7"/>
        <v>-1</v>
      </c>
      <c r="O36" s="103" t="str">
        <f t="shared" si="8"/>
        <v>Green (Lower than Mean)</v>
      </c>
      <c r="P36" s="7">
        <v>49</v>
      </c>
      <c r="Q36" s="7">
        <v>4</v>
      </c>
      <c r="R36" s="250">
        <v>21.018867924528301</v>
      </c>
      <c r="S36" s="10">
        <f t="shared" si="12"/>
        <v>0.29836218177819057</v>
      </c>
      <c r="T36" s="247" t="str">
        <f t="shared" si="10"/>
        <v>0</v>
      </c>
      <c r="U36" s="10" t="str">
        <f t="shared" si="11"/>
        <v>Gray (Mean)</v>
      </c>
    </row>
    <row r="37" spans="1:21" x14ac:dyDescent="0.2">
      <c r="A37" s="1" t="s">
        <v>278</v>
      </c>
      <c r="B37" s="3">
        <v>56</v>
      </c>
      <c r="C37" s="87">
        <v>56</v>
      </c>
      <c r="D37" s="245">
        <v>2.0820365476387912</v>
      </c>
      <c r="E37" s="102">
        <f t="shared" si="0"/>
        <v>-0.40169993336054749</v>
      </c>
      <c r="F37" s="247" t="str">
        <f t="shared" si="1"/>
        <v>0</v>
      </c>
      <c r="G37" s="104" t="str">
        <f t="shared" si="2"/>
        <v>Gray (Mean)</v>
      </c>
      <c r="H37" s="245">
        <v>46.235570230323503</v>
      </c>
      <c r="I37" s="104">
        <f t="shared" si="3"/>
        <v>-0.28893163335337091</v>
      </c>
      <c r="J37" s="247" t="str">
        <f t="shared" si="4"/>
        <v>0</v>
      </c>
      <c r="K37" s="69" t="str">
        <f t="shared" si="5"/>
        <v>Gray (Mean)</v>
      </c>
      <c r="L37" s="248">
        <v>0.44881889763779526</v>
      </c>
      <c r="M37" s="104">
        <f t="shared" si="6"/>
        <v>0.87225102271224686</v>
      </c>
      <c r="N37" s="287" t="str">
        <f t="shared" si="7"/>
        <v>0</v>
      </c>
      <c r="O37" s="103" t="str">
        <f t="shared" si="8"/>
        <v>Gray (Mean)</v>
      </c>
      <c r="P37" s="7">
        <v>102</v>
      </c>
      <c r="Q37" s="7"/>
      <c r="R37" s="250">
        <v>21.166666666666668</v>
      </c>
      <c r="S37" s="10">
        <f t="shared" si="12"/>
        <v>0.31833854535763889</v>
      </c>
      <c r="T37" s="247" t="str">
        <f t="shared" si="10"/>
        <v>0</v>
      </c>
      <c r="U37" s="10" t="str">
        <f t="shared" si="11"/>
        <v>Gray (Mean)</v>
      </c>
    </row>
    <row r="38" spans="1:21" x14ac:dyDescent="0.2">
      <c r="A38" s="1" t="s">
        <v>16</v>
      </c>
      <c r="B38" s="3">
        <v>57</v>
      </c>
      <c r="C38" s="87">
        <v>57</v>
      </c>
      <c r="D38" s="245">
        <v>2.7464479273472975</v>
      </c>
      <c r="E38" s="102">
        <f t="shared" si="0"/>
        <v>0.2444704913827398</v>
      </c>
      <c r="F38" s="247" t="str">
        <f t="shared" si="1"/>
        <v>0</v>
      </c>
      <c r="G38" s="104" t="str">
        <f t="shared" si="2"/>
        <v>Gray (Mean)</v>
      </c>
      <c r="H38" s="245">
        <v>109.24759533225918</v>
      </c>
      <c r="I38" s="104">
        <f t="shared" si="3"/>
        <v>0.10517449173544971</v>
      </c>
      <c r="J38" s="247" t="str">
        <f t="shared" si="4"/>
        <v>0</v>
      </c>
      <c r="K38" s="69" t="str">
        <f t="shared" si="5"/>
        <v>Gray (Mean)</v>
      </c>
      <c r="L38" s="248">
        <v>0.24063564131668558</v>
      </c>
      <c r="M38" s="104">
        <f t="shared" si="6"/>
        <v>-0.81211475644734676</v>
      </c>
      <c r="N38" s="287" t="str">
        <f t="shared" si="7"/>
        <v>0</v>
      </c>
      <c r="O38" s="103" t="str">
        <f t="shared" si="8"/>
        <v>Gray (Mean)</v>
      </c>
      <c r="P38" s="7">
        <v>27</v>
      </c>
      <c r="Q38" s="7">
        <v>30</v>
      </c>
      <c r="R38" s="250">
        <v>15.456140350877194</v>
      </c>
      <c r="S38" s="10">
        <f t="shared" si="12"/>
        <v>-0.45349177108323185</v>
      </c>
      <c r="T38" s="247" t="str">
        <f t="shared" si="10"/>
        <v>0</v>
      </c>
      <c r="U38" s="10" t="str">
        <f t="shared" si="11"/>
        <v>Gray (Mean)</v>
      </c>
    </row>
    <row r="39" spans="1:21" x14ac:dyDescent="0.2">
      <c r="A39" s="1" t="s">
        <v>6</v>
      </c>
      <c r="B39" s="3">
        <v>58</v>
      </c>
      <c r="C39" s="87">
        <v>58</v>
      </c>
      <c r="D39" s="245">
        <v>2.6575483230870081</v>
      </c>
      <c r="E39" s="102">
        <f t="shared" si="0"/>
        <v>0.15801156428010105</v>
      </c>
      <c r="F39" s="247" t="str">
        <f t="shared" si="1"/>
        <v>0</v>
      </c>
      <c r="G39" s="104" t="str">
        <f t="shared" si="2"/>
        <v>Gray (Mean)</v>
      </c>
      <c r="H39" s="245">
        <v>90.200316613011978</v>
      </c>
      <c r="I39" s="104">
        <f t="shared" si="3"/>
        <v>-1.39559313446787E-2</v>
      </c>
      <c r="J39" s="247" t="str">
        <f t="shared" si="4"/>
        <v>0</v>
      </c>
      <c r="K39" s="69" t="str">
        <f t="shared" si="5"/>
        <v>Gray (Mean)</v>
      </c>
      <c r="L39" s="248">
        <v>0.22694242593627725</v>
      </c>
      <c r="M39" s="104">
        <f t="shared" si="6"/>
        <v>-0.9229036056612635</v>
      </c>
      <c r="N39" s="287" t="str">
        <f t="shared" si="7"/>
        <v>0</v>
      </c>
      <c r="O39" s="103" t="str">
        <f t="shared" si="8"/>
        <v>Gray (Mean)</v>
      </c>
      <c r="P39" s="7">
        <v>112</v>
      </c>
      <c r="Q39" s="7">
        <v>8</v>
      </c>
      <c r="R39" s="250">
        <v>14.908333333333333</v>
      </c>
      <c r="S39" s="10">
        <f t="shared" si="12"/>
        <v>-0.52753294352828939</v>
      </c>
      <c r="T39" s="247" t="str">
        <f t="shared" si="10"/>
        <v>0</v>
      </c>
      <c r="U39" s="10" t="str">
        <f t="shared" si="11"/>
        <v>Gray (Mean)</v>
      </c>
    </row>
    <row r="40" spans="1:21" x14ac:dyDescent="0.2">
      <c r="A40" s="1" t="s">
        <v>277</v>
      </c>
      <c r="B40" s="3">
        <v>59</v>
      </c>
      <c r="C40" s="87">
        <v>59</v>
      </c>
      <c r="D40" s="245">
        <v>3.5969730088679217</v>
      </c>
      <c r="E40" s="102">
        <f t="shared" si="0"/>
        <v>1.0716449949592994</v>
      </c>
      <c r="F40" s="247" t="str">
        <f t="shared" si="1"/>
        <v>1</v>
      </c>
      <c r="G40" s="104" t="str">
        <f t="shared" si="2"/>
        <v>Orange (Higher than Mean)</v>
      </c>
      <c r="H40" s="245">
        <v>111.43699071704273</v>
      </c>
      <c r="I40" s="104">
        <f t="shared" si="3"/>
        <v>0.11886797532034542</v>
      </c>
      <c r="J40" s="247" t="str">
        <f t="shared" si="4"/>
        <v>0</v>
      </c>
      <c r="K40" s="69" t="str">
        <f t="shared" si="5"/>
        <v>Gray (Mean)</v>
      </c>
      <c r="L40" s="248">
        <v>0.54699537750385208</v>
      </c>
      <c r="M40" s="104">
        <f t="shared" si="6"/>
        <v>1.6665757245493227</v>
      </c>
      <c r="N40" s="287" t="str">
        <f t="shared" si="7"/>
        <v>1</v>
      </c>
      <c r="O40" s="103" t="str">
        <f t="shared" si="8"/>
        <v>Orange (Higher than Mean)</v>
      </c>
      <c r="P40" s="7">
        <v>84</v>
      </c>
      <c r="Q40" s="7">
        <v>14</v>
      </c>
      <c r="R40" s="250">
        <v>19.867346938775512</v>
      </c>
      <c r="S40" s="10">
        <f t="shared" si="12"/>
        <v>0.14272349671260812</v>
      </c>
      <c r="T40" s="247" t="str">
        <f t="shared" si="10"/>
        <v>0</v>
      </c>
      <c r="U40" s="10" t="str">
        <f t="shared" si="11"/>
        <v>Gray (Mean)</v>
      </c>
    </row>
    <row r="41" spans="1:21" x14ac:dyDescent="0.2">
      <c r="A41" s="1" t="s">
        <v>286</v>
      </c>
      <c r="B41" s="3">
        <v>61</v>
      </c>
      <c r="C41" s="87">
        <v>61</v>
      </c>
      <c r="D41" s="245">
        <v>2.4069168920949804</v>
      </c>
      <c r="E41" s="102">
        <f t="shared" si="0"/>
        <v>-8.5738954094807224E-2</v>
      </c>
      <c r="F41" s="247" t="str">
        <f t="shared" si="1"/>
        <v>0</v>
      </c>
      <c r="G41" s="104" t="str">
        <f t="shared" si="2"/>
        <v>Gray (Mean)</v>
      </c>
      <c r="H41" s="245">
        <v>24.558379671375612</v>
      </c>
      <c r="I41" s="104">
        <f t="shared" si="3"/>
        <v>-0.42451073210759388</v>
      </c>
      <c r="J41" s="247" t="str">
        <f t="shared" si="4"/>
        <v>0</v>
      </c>
      <c r="K41" s="69" t="str">
        <f t="shared" si="5"/>
        <v>Gray (Mean)</v>
      </c>
      <c r="L41" s="248">
        <v>0.30250521920668061</v>
      </c>
      <c r="M41" s="104">
        <f t="shared" si="6"/>
        <v>-0.31154135966937685</v>
      </c>
      <c r="N41" s="287" t="str">
        <f t="shared" si="7"/>
        <v>0</v>
      </c>
      <c r="O41" s="103" t="str">
        <f t="shared" si="8"/>
        <v>Gray (Mean)</v>
      </c>
      <c r="P41" s="7">
        <v>190</v>
      </c>
      <c r="Q41" s="7"/>
      <c r="R41" s="250">
        <v>25.210526315789473</v>
      </c>
      <c r="S41" s="10">
        <f t="shared" si="12"/>
        <v>0.86490348526430738</v>
      </c>
      <c r="T41" s="247" t="str">
        <f t="shared" si="10"/>
        <v>0</v>
      </c>
      <c r="U41" s="10" t="str">
        <f t="shared" si="11"/>
        <v>Gray (Mean)</v>
      </c>
    </row>
    <row r="42" spans="1:21" x14ac:dyDescent="0.2">
      <c r="A42" s="1" t="s">
        <v>156</v>
      </c>
      <c r="B42" s="3">
        <v>64</v>
      </c>
      <c r="C42" s="87">
        <v>64</v>
      </c>
      <c r="D42" s="245">
        <v>1.5383686446626108</v>
      </c>
      <c r="E42" s="102">
        <f t="shared" si="0"/>
        <v>-0.93044181002668125</v>
      </c>
      <c r="F42" s="247" t="str">
        <f t="shared" si="1"/>
        <v>0</v>
      </c>
      <c r="G42" s="104" t="str">
        <f t="shared" si="2"/>
        <v>Gray (Mean)</v>
      </c>
      <c r="H42" s="245">
        <v>67.842057229621133</v>
      </c>
      <c r="I42" s="104">
        <f t="shared" si="3"/>
        <v>-0.15379474711142108</v>
      </c>
      <c r="J42" s="247" t="str">
        <f t="shared" si="4"/>
        <v>0</v>
      </c>
      <c r="K42" s="69" t="str">
        <f t="shared" si="5"/>
        <v>Gray (Mean)</v>
      </c>
      <c r="L42" s="248">
        <v>0.41290691033695032</v>
      </c>
      <c r="M42" s="104">
        <f t="shared" si="6"/>
        <v>0.58169488702640326</v>
      </c>
      <c r="N42" s="287" t="str">
        <f t="shared" si="7"/>
        <v>0</v>
      </c>
      <c r="O42" s="103" t="str">
        <f t="shared" si="8"/>
        <v>Gray (Mean)</v>
      </c>
      <c r="P42" s="7">
        <v>151</v>
      </c>
      <c r="Q42" s="7">
        <v>3</v>
      </c>
      <c r="R42" s="250">
        <v>22.740259740259742</v>
      </c>
      <c r="S42" s="10">
        <f t="shared" si="12"/>
        <v>0.53102416709837241</v>
      </c>
      <c r="T42" s="247" t="str">
        <f t="shared" si="10"/>
        <v>0</v>
      </c>
      <c r="U42" s="10" t="str">
        <f t="shared" si="11"/>
        <v>Gray (Mean)</v>
      </c>
    </row>
    <row r="43" spans="1:21" x14ac:dyDescent="0.2">
      <c r="A43" s="1" t="s">
        <v>13</v>
      </c>
      <c r="B43" s="3">
        <v>65</v>
      </c>
      <c r="C43" s="87">
        <v>65</v>
      </c>
      <c r="D43" s="245">
        <v>3.6027647062083954</v>
      </c>
      <c r="E43" s="102">
        <f t="shared" si="0"/>
        <v>1.0772776852544603</v>
      </c>
      <c r="F43" s="247" t="str">
        <f t="shared" si="1"/>
        <v>1</v>
      </c>
      <c r="G43" s="104" t="str">
        <f t="shared" si="2"/>
        <v>Orange (Higher than Mean)</v>
      </c>
      <c r="H43" s="245">
        <v>137.45933032918185</v>
      </c>
      <c r="I43" s="104">
        <f t="shared" si="3"/>
        <v>0.28162363050988842</v>
      </c>
      <c r="J43" s="247" t="str">
        <f t="shared" si="4"/>
        <v>0</v>
      </c>
      <c r="K43" s="69" t="str">
        <f t="shared" si="5"/>
        <v>Gray (Mean)</v>
      </c>
      <c r="L43" s="248">
        <v>0.1612541993281075</v>
      </c>
      <c r="M43" s="104">
        <f t="shared" si="6"/>
        <v>-1.4543728647539442</v>
      </c>
      <c r="N43" s="287" t="str">
        <f t="shared" si="7"/>
        <v>-1</v>
      </c>
      <c r="O43" s="103" t="str">
        <f t="shared" si="8"/>
        <v>Green (Lower than Mean)</v>
      </c>
      <c r="P43" s="7">
        <v>40</v>
      </c>
      <c r="Q43" s="7"/>
      <c r="R43" s="250">
        <v>22.324999999999999</v>
      </c>
      <c r="S43" s="10">
        <f t="shared" si="12"/>
        <v>0.47489798204890898</v>
      </c>
      <c r="T43" s="247" t="str">
        <f t="shared" si="10"/>
        <v>0</v>
      </c>
      <c r="U43" s="10" t="str">
        <f t="shared" si="11"/>
        <v>Gray (Mean)</v>
      </c>
    </row>
    <row r="44" spans="1:21" x14ac:dyDescent="0.2">
      <c r="A44" s="1" t="s">
        <v>275</v>
      </c>
      <c r="B44" s="3">
        <v>67</v>
      </c>
      <c r="C44" s="87">
        <v>67</v>
      </c>
      <c r="D44" s="245">
        <v>2.9848549140039555</v>
      </c>
      <c r="E44" s="102">
        <f t="shared" si="0"/>
        <v>0.47633217908785735</v>
      </c>
      <c r="F44" s="247" t="str">
        <f t="shared" si="1"/>
        <v>0</v>
      </c>
      <c r="G44" s="104" t="str">
        <f t="shared" si="2"/>
        <v>Gray (Mean)</v>
      </c>
      <c r="H44" s="245">
        <v>94.633468296261768</v>
      </c>
      <c r="I44" s="104">
        <f t="shared" si="3"/>
        <v>1.3771033928857425E-2</v>
      </c>
      <c r="J44" s="247" t="str">
        <f t="shared" si="4"/>
        <v>0</v>
      </c>
      <c r="K44" s="69" t="str">
        <f t="shared" si="5"/>
        <v>Gray (Mean)</v>
      </c>
      <c r="L44" s="248">
        <v>0.52977983777520277</v>
      </c>
      <c r="M44" s="104">
        <f t="shared" si="6"/>
        <v>1.5272885095200175</v>
      </c>
      <c r="N44" s="287" t="str">
        <f t="shared" si="7"/>
        <v>1</v>
      </c>
      <c r="O44" s="103" t="str">
        <f t="shared" si="8"/>
        <v>Orange (Higher than Mean)</v>
      </c>
      <c r="P44" s="7">
        <v>292</v>
      </c>
      <c r="Q44" s="7">
        <v>16</v>
      </c>
      <c r="R44" s="250">
        <v>14.00974025974026</v>
      </c>
      <c r="S44" s="10">
        <f t="shared" si="12"/>
        <v>-0.64898608777267097</v>
      </c>
      <c r="T44" s="247" t="str">
        <f t="shared" si="10"/>
        <v>0</v>
      </c>
      <c r="U44" s="10" t="str">
        <f t="shared" si="11"/>
        <v>Gray (Mean)</v>
      </c>
    </row>
    <row r="45" spans="1:21" x14ac:dyDescent="0.2">
      <c r="A45" s="1" t="s">
        <v>276</v>
      </c>
      <c r="B45" s="3">
        <v>68</v>
      </c>
      <c r="C45" s="87">
        <v>68</v>
      </c>
      <c r="D45" s="245">
        <v>3.5057062110327273</v>
      </c>
      <c r="E45" s="102">
        <f t="shared" si="0"/>
        <v>0.98288386394435423</v>
      </c>
      <c r="F45" s="247" t="str">
        <f t="shared" si="1"/>
        <v>0</v>
      </c>
      <c r="G45" s="104" t="str">
        <f t="shared" si="2"/>
        <v>Gray (Mean)</v>
      </c>
      <c r="H45" s="245">
        <v>96.766480414787978</v>
      </c>
      <c r="I45" s="104">
        <f t="shared" si="3"/>
        <v>2.7111870688824331E-2</v>
      </c>
      <c r="J45" s="247" t="str">
        <f t="shared" si="4"/>
        <v>0</v>
      </c>
      <c r="K45" s="69" t="str">
        <f t="shared" si="5"/>
        <v>Gray (Mean)</v>
      </c>
      <c r="L45" s="248">
        <v>0.31569586482881279</v>
      </c>
      <c r="M45" s="104">
        <f t="shared" si="6"/>
        <v>-0.20481869386252119</v>
      </c>
      <c r="N45" s="287" t="str">
        <f t="shared" si="7"/>
        <v>0</v>
      </c>
      <c r="O45" s="103" t="str">
        <f t="shared" si="8"/>
        <v>Gray (Mean)</v>
      </c>
      <c r="P45" s="7">
        <v>183</v>
      </c>
      <c r="Q45" s="7">
        <v>4</v>
      </c>
      <c r="R45" s="250">
        <v>12.026737967914439</v>
      </c>
      <c r="S45" s="10">
        <f t="shared" si="12"/>
        <v>-0.91700714253446836</v>
      </c>
      <c r="T45" s="247" t="str">
        <f t="shared" si="10"/>
        <v>0</v>
      </c>
      <c r="U45" s="10" t="str">
        <f t="shared" si="11"/>
        <v>Gray (Mean)</v>
      </c>
    </row>
    <row r="46" spans="1:21" x14ac:dyDescent="0.2">
      <c r="A46" s="1" t="s">
        <v>158</v>
      </c>
      <c r="B46" s="3">
        <v>69</v>
      </c>
      <c r="C46" s="87">
        <v>69</v>
      </c>
      <c r="D46" s="245">
        <v>2.5195219002116982</v>
      </c>
      <c r="E46" s="102">
        <f t="shared" si="0"/>
        <v>2.377456139453217E-2</v>
      </c>
      <c r="F46" s="247" t="str">
        <f t="shared" si="1"/>
        <v>0</v>
      </c>
      <c r="G46" s="104" t="str">
        <f t="shared" si="2"/>
        <v>Gray (Mean)</v>
      </c>
      <c r="H46" s="245">
        <v>58.945093758441132</v>
      </c>
      <c r="I46" s="104">
        <f t="shared" si="3"/>
        <v>-0.20944044002497608</v>
      </c>
      <c r="J46" s="247" t="str">
        <f t="shared" si="4"/>
        <v>0</v>
      </c>
      <c r="K46" s="69" t="str">
        <f t="shared" si="5"/>
        <v>Gray (Mean)</v>
      </c>
      <c r="L46" s="248">
        <v>0.44967532467532467</v>
      </c>
      <c r="M46" s="104">
        <f t="shared" si="6"/>
        <v>0.87918018896631178</v>
      </c>
      <c r="N46" s="287" t="str">
        <f t="shared" si="7"/>
        <v>0</v>
      </c>
      <c r="O46" s="103" t="str">
        <f t="shared" si="8"/>
        <v>Gray (Mean)</v>
      </c>
      <c r="P46" s="7">
        <v>84</v>
      </c>
      <c r="Q46" s="7">
        <v>10</v>
      </c>
      <c r="R46" s="250">
        <v>26.212765957446809</v>
      </c>
      <c r="S46" s="10">
        <f t="shared" si="12"/>
        <v>1.0003654194175735</v>
      </c>
      <c r="T46" s="247" t="str">
        <f t="shared" si="10"/>
        <v>1</v>
      </c>
      <c r="U46" s="10" t="str">
        <f t="shared" si="11"/>
        <v>Orange (Higher than Mean)</v>
      </c>
    </row>
    <row r="47" spans="1:21" x14ac:dyDescent="0.2">
      <c r="A47" s="1" t="s">
        <v>287</v>
      </c>
      <c r="B47" s="3">
        <v>72</v>
      </c>
      <c r="C47" s="87">
        <v>72</v>
      </c>
      <c r="D47" s="245">
        <v>2.0182612275872089</v>
      </c>
      <c r="E47" s="102">
        <f t="shared" si="0"/>
        <v>-0.46372434610307117</v>
      </c>
      <c r="F47" s="247" t="str">
        <f t="shared" si="1"/>
        <v>0</v>
      </c>
      <c r="G47" s="104" t="str">
        <f t="shared" si="2"/>
        <v>Gray (Mean)</v>
      </c>
      <c r="H47" s="245">
        <v>57.767121358496119</v>
      </c>
      <c r="I47" s="104">
        <f t="shared" si="3"/>
        <v>-0.21680802005835684</v>
      </c>
      <c r="J47" s="247" t="str">
        <f t="shared" si="4"/>
        <v>0</v>
      </c>
      <c r="K47" s="69" t="str">
        <f t="shared" si="5"/>
        <v>Gray (Mean)</v>
      </c>
      <c r="L47" s="248">
        <v>0.28439922480620156</v>
      </c>
      <c r="M47" s="104">
        <f t="shared" si="6"/>
        <v>-0.45803305119514603</v>
      </c>
      <c r="N47" s="287" t="str">
        <f t="shared" si="7"/>
        <v>0</v>
      </c>
      <c r="O47" s="103" t="str">
        <f t="shared" si="8"/>
        <v>Gray (Mean)</v>
      </c>
      <c r="P47" s="7">
        <v>141</v>
      </c>
      <c r="Q47" s="7">
        <v>5</v>
      </c>
      <c r="R47" s="250">
        <v>14.136986301369863</v>
      </c>
      <c r="S47" s="10">
        <f t="shared" ref="S47:S71" si="13">(R47-$R$72)/$R$73</f>
        <v>-0.63178761128456351</v>
      </c>
      <c r="T47" s="247" t="str">
        <f t="shared" si="10"/>
        <v>0</v>
      </c>
      <c r="U47" s="10" t="str">
        <f t="shared" si="11"/>
        <v>Gray (Mean)</v>
      </c>
    </row>
    <row r="48" spans="1:21" x14ac:dyDescent="0.2">
      <c r="A48" s="1" t="s">
        <v>30</v>
      </c>
      <c r="B48" s="3">
        <v>73</v>
      </c>
      <c r="C48" s="87">
        <v>73</v>
      </c>
      <c r="D48" s="245">
        <v>1.6355628053391311</v>
      </c>
      <c r="E48" s="102">
        <f t="shared" si="0"/>
        <v>-0.83591604781823126</v>
      </c>
      <c r="F48" s="247" t="str">
        <f t="shared" si="1"/>
        <v>0</v>
      </c>
      <c r="G48" s="104" t="str">
        <f t="shared" si="2"/>
        <v>Gray (Mean)</v>
      </c>
      <c r="H48" s="245">
        <v>68.80267534459945</v>
      </c>
      <c r="I48" s="104">
        <f t="shared" si="3"/>
        <v>-0.14778660053349746</v>
      </c>
      <c r="J48" s="247" t="str">
        <f t="shared" si="4"/>
        <v>0</v>
      </c>
      <c r="K48" s="69" t="str">
        <f t="shared" si="5"/>
        <v>Gray (Mean)</v>
      </c>
      <c r="L48" s="248">
        <v>0.23602080624187255</v>
      </c>
      <c r="M48" s="104">
        <f t="shared" si="6"/>
        <v>-0.84945239067327605</v>
      </c>
      <c r="N48" s="287" t="str">
        <f t="shared" si="7"/>
        <v>0</v>
      </c>
      <c r="O48" s="103" t="str">
        <f t="shared" si="8"/>
        <v>Gray (Mean)</v>
      </c>
      <c r="P48" s="7">
        <v>93</v>
      </c>
      <c r="Q48" s="7">
        <v>7</v>
      </c>
      <c r="R48" s="250">
        <v>12.69</v>
      </c>
      <c r="S48" s="10">
        <f t="shared" si="13"/>
        <v>-0.8273611596953121</v>
      </c>
      <c r="T48" s="247" t="str">
        <f t="shared" si="10"/>
        <v>0</v>
      </c>
      <c r="U48" s="10" t="str">
        <f t="shared" si="11"/>
        <v>Gray (Mean)</v>
      </c>
    </row>
    <row r="49" spans="1:21" x14ac:dyDescent="0.2">
      <c r="A49" s="1" t="s">
        <v>0</v>
      </c>
      <c r="B49" s="3">
        <v>75</v>
      </c>
      <c r="C49" s="87">
        <v>75</v>
      </c>
      <c r="D49" s="245">
        <v>1.6408828206968735</v>
      </c>
      <c r="E49" s="102">
        <f t="shared" si="0"/>
        <v>-0.83074208980315123</v>
      </c>
      <c r="F49" s="247" t="str">
        <f t="shared" si="1"/>
        <v>0</v>
      </c>
      <c r="G49" s="104" t="str">
        <f t="shared" si="2"/>
        <v>Gray (Mean)</v>
      </c>
      <c r="H49" s="245">
        <v>18.693194486762419</v>
      </c>
      <c r="I49" s="104">
        <f t="shared" si="3"/>
        <v>-0.46119429214707686</v>
      </c>
      <c r="J49" s="247" t="str">
        <f t="shared" si="4"/>
        <v>0</v>
      </c>
      <c r="K49" s="69" t="str">
        <f t="shared" si="5"/>
        <v>Gray (Mean)</v>
      </c>
      <c r="L49" s="248">
        <v>0.20458333333333334</v>
      </c>
      <c r="M49" s="104">
        <f t="shared" si="6"/>
        <v>-1.1038061964794681</v>
      </c>
      <c r="N49" s="287" t="str">
        <f t="shared" si="7"/>
        <v>-1</v>
      </c>
      <c r="O49" s="103" t="str">
        <f t="shared" si="8"/>
        <v>Green (Lower than Mean)</v>
      </c>
      <c r="P49" s="7">
        <v>104</v>
      </c>
      <c r="Q49" s="7">
        <v>27</v>
      </c>
      <c r="R49" s="250">
        <v>18.320610687022899</v>
      </c>
      <c r="S49" s="10">
        <f t="shared" si="13"/>
        <v>-6.6332177777483306E-2</v>
      </c>
      <c r="T49" s="247" t="str">
        <f t="shared" si="10"/>
        <v>0</v>
      </c>
      <c r="U49" s="10" t="str">
        <f t="shared" si="11"/>
        <v>Gray (Mean)</v>
      </c>
    </row>
    <row r="50" spans="1:21" x14ac:dyDescent="0.2">
      <c r="A50" s="1" t="s">
        <v>159</v>
      </c>
      <c r="B50" s="3">
        <v>76</v>
      </c>
      <c r="C50" s="87">
        <v>76</v>
      </c>
      <c r="D50" s="245">
        <v>2.3779525749064971</v>
      </c>
      <c r="E50" s="102">
        <f t="shared" si="0"/>
        <v>-0.11390807598476137</v>
      </c>
      <c r="F50" s="247" t="str">
        <f t="shared" si="1"/>
        <v>0</v>
      </c>
      <c r="G50" s="104" t="str">
        <f t="shared" si="2"/>
        <v>Gray (Mean)</v>
      </c>
      <c r="H50" s="245">
        <v>111.24854796270894</v>
      </c>
      <c r="I50" s="104">
        <f t="shared" si="3"/>
        <v>0.11768936784674949</v>
      </c>
      <c r="J50" s="247" t="str">
        <f t="shared" si="4"/>
        <v>0</v>
      </c>
      <c r="K50" s="69" t="str">
        <f t="shared" si="5"/>
        <v>Gray (Mean)</v>
      </c>
      <c r="L50" s="248">
        <v>0.45897494828774993</v>
      </c>
      <c r="M50" s="104">
        <f t="shared" si="6"/>
        <v>0.95442143578240024</v>
      </c>
      <c r="N50" s="287" t="str">
        <f t="shared" si="7"/>
        <v>0</v>
      </c>
      <c r="O50" s="103" t="str">
        <f t="shared" si="8"/>
        <v>Gray (Mean)</v>
      </c>
      <c r="P50" s="7">
        <v>116</v>
      </c>
      <c r="Q50" s="7">
        <v>25</v>
      </c>
      <c r="R50" s="250">
        <v>30.858156028368793</v>
      </c>
      <c r="S50" s="10">
        <f t="shared" si="13"/>
        <v>1.6282327455022636</v>
      </c>
      <c r="T50" s="247" t="str">
        <f t="shared" si="10"/>
        <v>1</v>
      </c>
      <c r="U50" s="10" t="str">
        <f t="shared" si="11"/>
        <v>Orange (Higher than Mean)</v>
      </c>
    </row>
    <row r="51" spans="1:21" x14ac:dyDescent="0.2">
      <c r="A51" s="1" t="s">
        <v>173</v>
      </c>
      <c r="B51" s="3">
        <v>77</v>
      </c>
      <c r="C51" s="87">
        <v>77</v>
      </c>
      <c r="D51" s="245">
        <v>1.4175148130297963</v>
      </c>
      <c r="E51" s="102">
        <f t="shared" si="0"/>
        <v>-1.047977683286845</v>
      </c>
      <c r="F51" s="247" t="str">
        <f t="shared" si="1"/>
        <v>-1</v>
      </c>
      <c r="G51" s="104" t="str">
        <f t="shared" si="2"/>
        <v>Green (Lower than Mean)</v>
      </c>
      <c r="H51" s="245">
        <v>78.874574239300799</v>
      </c>
      <c r="I51" s="104">
        <f t="shared" si="3"/>
        <v>-8.479232223097094E-2</v>
      </c>
      <c r="J51" s="247" t="str">
        <f t="shared" si="4"/>
        <v>0</v>
      </c>
      <c r="K51" s="69" t="str">
        <f t="shared" si="5"/>
        <v>Gray (Mean)</v>
      </c>
      <c r="L51" s="248">
        <v>7.725788900979326E-2</v>
      </c>
      <c r="M51" s="104">
        <f t="shared" si="6"/>
        <v>-2.1339688763448743</v>
      </c>
      <c r="N51" s="287" t="str">
        <f t="shared" si="7"/>
        <v>-1</v>
      </c>
      <c r="O51" s="103" t="str">
        <f t="shared" si="8"/>
        <v>Green (Lower than Mean)</v>
      </c>
      <c r="P51" s="7">
        <v>69</v>
      </c>
      <c r="Q51" s="7">
        <v>22</v>
      </c>
      <c r="R51" s="250">
        <v>10.098901098901099</v>
      </c>
      <c r="S51" s="10">
        <f t="shared" si="13"/>
        <v>-1.1775720814513526</v>
      </c>
      <c r="T51" s="247" t="str">
        <f t="shared" si="10"/>
        <v>-1</v>
      </c>
      <c r="U51" s="10" t="str">
        <f t="shared" si="11"/>
        <v>Green (Lower than Mean)</v>
      </c>
    </row>
    <row r="52" spans="1:21" x14ac:dyDescent="0.2">
      <c r="A52" s="1" t="s">
        <v>153</v>
      </c>
      <c r="B52" s="3">
        <v>78</v>
      </c>
      <c r="C52" s="87">
        <v>78</v>
      </c>
      <c r="D52" s="245">
        <v>2.7997452882891212</v>
      </c>
      <c r="E52" s="102">
        <f t="shared" si="0"/>
        <v>0.29630461013697279</v>
      </c>
      <c r="F52" s="247" t="str">
        <f t="shared" si="1"/>
        <v>0</v>
      </c>
      <c r="G52" s="104" t="str">
        <f t="shared" si="2"/>
        <v>Gray (Mean)</v>
      </c>
      <c r="H52" s="245">
        <v>67.714769763271761</v>
      </c>
      <c r="I52" s="104">
        <f t="shared" si="3"/>
        <v>-0.1545908613460322</v>
      </c>
      <c r="J52" s="247" t="str">
        <f t="shared" si="4"/>
        <v>0</v>
      </c>
      <c r="K52" s="69" t="str">
        <f t="shared" si="5"/>
        <v>Gray (Mean)</v>
      </c>
      <c r="L52" s="248">
        <v>0.11980676328502415</v>
      </c>
      <c r="M52" s="104">
        <f t="shared" si="6"/>
        <v>-1.789715121084078</v>
      </c>
      <c r="N52" s="287" t="str">
        <f t="shared" si="7"/>
        <v>-1</v>
      </c>
      <c r="O52" s="103" t="str">
        <f t="shared" si="8"/>
        <v>Green (Lower than Mean)</v>
      </c>
      <c r="P52" s="7">
        <v>89</v>
      </c>
      <c r="Q52" s="7">
        <v>5</v>
      </c>
      <c r="R52" s="250">
        <v>22.021276595744681</v>
      </c>
      <c r="S52" s="10">
        <f t="shared" si="13"/>
        <v>0.43384696183581456</v>
      </c>
      <c r="T52" s="247" t="str">
        <f t="shared" si="10"/>
        <v>0</v>
      </c>
      <c r="U52" s="10" t="str">
        <f t="shared" si="11"/>
        <v>Gray (Mean)</v>
      </c>
    </row>
    <row r="53" spans="1:21" x14ac:dyDescent="0.2">
      <c r="A53" s="1" t="s">
        <v>152</v>
      </c>
      <c r="B53" s="3">
        <v>79</v>
      </c>
      <c r="C53" s="87">
        <v>79</v>
      </c>
      <c r="D53" s="245">
        <v>1.5270508067768718</v>
      </c>
      <c r="E53" s="102">
        <f t="shared" si="0"/>
        <v>-0.94144892449996465</v>
      </c>
      <c r="F53" s="247" t="str">
        <f t="shared" si="1"/>
        <v>0</v>
      </c>
      <c r="G53" s="104" t="str">
        <f t="shared" si="2"/>
        <v>Gray (Mean)</v>
      </c>
      <c r="H53" s="245">
        <v>119.64892203687018</v>
      </c>
      <c r="I53" s="104">
        <f t="shared" si="3"/>
        <v>0.17022916275587349</v>
      </c>
      <c r="J53" s="247" t="str">
        <f t="shared" si="4"/>
        <v>0</v>
      </c>
      <c r="K53" s="69" t="str">
        <f t="shared" si="5"/>
        <v>Gray (Mean)</v>
      </c>
      <c r="L53" s="248">
        <v>0.17804154302670624</v>
      </c>
      <c r="M53" s="104">
        <f t="shared" si="6"/>
        <v>-1.3185500913542614</v>
      </c>
      <c r="N53" s="287" t="str">
        <f t="shared" si="7"/>
        <v>-1</v>
      </c>
      <c r="O53" s="103" t="str">
        <f t="shared" si="8"/>
        <v>Green (Lower than Mean)</v>
      </c>
      <c r="P53" s="7">
        <v>68</v>
      </c>
      <c r="Q53" s="7">
        <v>3</v>
      </c>
      <c r="R53" s="250">
        <v>18.985915492957748</v>
      </c>
      <c r="S53" s="10">
        <f t="shared" si="13"/>
        <v>2.3589904793873365E-2</v>
      </c>
      <c r="T53" s="247" t="str">
        <f t="shared" si="10"/>
        <v>0</v>
      </c>
      <c r="U53" s="10" t="str">
        <f t="shared" si="11"/>
        <v>Gray (Mean)</v>
      </c>
    </row>
    <row r="54" spans="1:21" x14ac:dyDescent="0.2">
      <c r="A54" s="1" t="s">
        <v>282</v>
      </c>
      <c r="B54" s="3">
        <v>82</v>
      </c>
      <c r="C54" s="87">
        <v>82</v>
      </c>
      <c r="D54" s="245">
        <v>2.0004229465658452</v>
      </c>
      <c r="E54" s="102">
        <f t="shared" si="0"/>
        <v>-0.48107288945481469</v>
      </c>
      <c r="F54" s="247" t="str">
        <f t="shared" si="1"/>
        <v>0</v>
      </c>
      <c r="G54" s="104" t="str">
        <f t="shared" si="2"/>
        <v>Gray (Mean)</v>
      </c>
      <c r="H54" s="245">
        <v>103.25992733701793</v>
      </c>
      <c r="I54" s="104">
        <f t="shared" si="3"/>
        <v>6.7724867983389295E-2</v>
      </c>
      <c r="J54" s="247" t="str">
        <f t="shared" si="4"/>
        <v>0</v>
      </c>
      <c r="K54" s="69" t="str">
        <f t="shared" si="5"/>
        <v>Gray (Mean)</v>
      </c>
      <c r="L54" s="248">
        <v>0.3984375</v>
      </c>
      <c r="M54" s="104">
        <f t="shared" si="6"/>
        <v>0.46462601200321091</v>
      </c>
      <c r="N54" s="287" t="str">
        <f t="shared" si="7"/>
        <v>0</v>
      </c>
      <c r="O54" s="103" t="str">
        <f t="shared" si="8"/>
        <v>Gray (Mean)</v>
      </c>
      <c r="P54" s="7">
        <v>47</v>
      </c>
      <c r="Q54" s="7">
        <v>13</v>
      </c>
      <c r="R54" s="250">
        <v>19.2</v>
      </c>
      <c r="S54" s="10">
        <f t="shared" si="13"/>
        <v>5.2525401047280429E-2</v>
      </c>
      <c r="T54" s="247" t="str">
        <f t="shared" si="10"/>
        <v>0</v>
      </c>
      <c r="U54" s="10" t="str">
        <f t="shared" si="11"/>
        <v>Gray (Mean)</v>
      </c>
    </row>
    <row r="55" spans="1:21" x14ac:dyDescent="0.2">
      <c r="A55" s="1" t="s">
        <v>155</v>
      </c>
      <c r="B55" s="3">
        <v>81</v>
      </c>
      <c r="C55" s="87">
        <v>81.2</v>
      </c>
      <c r="D55" s="245">
        <v>3.1229010725533821</v>
      </c>
      <c r="E55" s="102">
        <f t="shared" si="0"/>
        <v>0.61058837581825798</v>
      </c>
      <c r="F55" s="247" t="str">
        <f t="shared" si="1"/>
        <v>0</v>
      </c>
      <c r="G55" s="104" t="str">
        <f t="shared" si="2"/>
        <v>Gray (Mean)</v>
      </c>
      <c r="H55" s="245">
        <v>107.39050852482077</v>
      </c>
      <c r="I55" s="104">
        <f t="shared" si="3"/>
        <v>9.3559418510154549E-2</v>
      </c>
      <c r="J55" s="247" t="str">
        <f t="shared" si="4"/>
        <v>0</v>
      </c>
      <c r="K55" s="69" t="str">
        <f t="shared" si="5"/>
        <v>Gray (Mean)</v>
      </c>
      <c r="L55" s="248">
        <v>0.3</v>
      </c>
      <c r="M55" s="104">
        <f t="shared" si="6"/>
        <v>-0.33181054738213672</v>
      </c>
      <c r="N55" s="287" t="str">
        <f t="shared" si="7"/>
        <v>0</v>
      </c>
      <c r="O55" s="103" t="str">
        <f t="shared" si="8"/>
        <v>Gray (Mean)</v>
      </c>
      <c r="P55" s="7">
        <v>80</v>
      </c>
      <c r="Q55" s="7">
        <v>11</v>
      </c>
      <c r="R55" s="250">
        <v>30.472527472527471</v>
      </c>
      <c r="S55" s="10">
        <f t="shared" si="13"/>
        <v>1.5761114884019021</v>
      </c>
      <c r="T55" s="247" t="str">
        <f t="shared" si="10"/>
        <v>1</v>
      </c>
      <c r="U55" s="10" t="str">
        <f t="shared" si="11"/>
        <v>Orange (Higher than Mean)</v>
      </c>
    </row>
    <row r="56" spans="1:21" x14ac:dyDescent="0.2">
      <c r="A56" s="1" t="s">
        <v>292</v>
      </c>
      <c r="B56" s="3">
        <v>84</v>
      </c>
      <c r="C56" s="87">
        <v>84</v>
      </c>
      <c r="D56" s="245">
        <v>2.0134937640420216</v>
      </c>
      <c r="E56" s="102">
        <f t="shared" si="0"/>
        <v>-0.46836092223350012</v>
      </c>
      <c r="F56" s="247" t="str">
        <f t="shared" si="1"/>
        <v>0</v>
      </c>
      <c r="G56" s="104" t="str">
        <f t="shared" si="2"/>
        <v>Gray (Mean)</v>
      </c>
      <c r="H56" s="245">
        <v>426.18951338889457</v>
      </c>
      <c r="I56" s="104">
        <f t="shared" si="3"/>
        <v>2.0874747114387837</v>
      </c>
      <c r="J56" s="247" t="str">
        <f t="shared" si="4"/>
        <v>2</v>
      </c>
      <c r="K56" s="69" t="str">
        <f t="shared" si="5"/>
        <v>Red (Much Higher than Mean)</v>
      </c>
      <c r="L56" s="248">
        <v>0.43292682926829268</v>
      </c>
      <c r="M56" s="104">
        <f t="shared" si="6"/>
        <v>0.74367172870616849</v>
      </c>
      <c r="N56" s="287" t="str">
        <f t="shared" si="7"/>
        <v>0</v>
      </c>
      <c r="O56" s="103" t="str">
        <f t="shared" si="8"/>
        <v>Gray (Mean)</v>
      </c>
      <c r="P56" s="7">
        <v>54</v>
      </c>
      <c r="Q56" s="7">
        <v>2</v>
      </c>
      <c r="R56" s="250">
        <v>8.7857142857142865</v>
      </c>
      <c r="S56" s="10">
        <f t="shared" si="13"/>
        <v>-1.355061394610718</v>
      </c>
      <c r="T56" s="247" t="str">
        <f t="shared" si="10"/>
        <v>-1</v>
      </c>
      <c r="U56" s="10" t="str">
        <f t="shared" si="11"/>
        <v>Green (Lower than Mean)</v>
      </c>
    </row>
    <row r="57" spans="1:21" x14ac:dyDescent="0.2">
      <c r="A57" s="1" t="s">
        <v>163</v>
      </c>
      <c r="B57" s="3">
        <v>85</v>
      </c>
      <c r="C57" s="87">
        <v>85</v>
      </c>
      <c r="D57" s="245">
        <v>2.3255119770808648</v>
      </c>
      <c r="E57" s="102">
        <f t="shared" si="0"/>
        <v>-0.16490895346167517</v>
      </c>
      <c r="F57" s="247" t="str">
        <f t="shared" si="1"/>
        <v>0</v>
      </c>
      <c r="G57" s="104" t="str">
        <f t="shared" si="2"/>
        <v>Gray (Mean)</v>
      </c>
      <c r="H57" s="245">
        <v>49.634061600382637</v>
      </c>
      <c r="I57" s="104">
        <f t="shared" si="3"/>
        <v>-0.26767590854790579</v>
      </c>
      <c r="J57" s="247" t="str">
        <f t="shared" si="4"/>
        <v>0</v>
      </c>
      <c r="K57" s="69" t="str">
        <f t="shared" si="5"/>
        <v>Gray (Mean)</v>
      </c>
      <c r="L57" s="248">
        <v>0.29028843609420479</v>
      </c>
      <c r="M57" s="104">
        <f t="shared" si="6"/>
        <v>-0.41038471417205369</v>
      </c>
      <c r="N57" s="287" t="str">
        <f t="shared" si="7"/>
        <v>0</v>
      </c>
      <c r="O57" s="103" t="str">
        <f t="shared" si="8"/>
        <v>Gray (Mean)</v>
      </c>
      <c r="P57" s="7">
        <v>112</v>
      </c>
      <c r="Q57" s="7">
        <v>6</v>
      </c>
      <c r="R57" s="250">
        <v>32.025423728813557</v>
      </c>
      <c r="S57" s="10">
        <f t="shared" si="13"/>
        <v>1.7859997443364046</v>
      </c>
      <c r="T57" s="247" t="str">
        <f t="shared" si="10"/>
        <v>1</v>
      </c>
      <c r="U57" s="10" t="str">
        <f t="shared" si="11"/>
        <v>Orange (Higher than Mean)</v>
      </c>
    </row>
    <row r="58" spans="1:21" x14ac:dyDescent="0.2">
      <c r="A58" s="1" t="s">
        <v>9</v>
      </c>
      <c r="B58" s="3">
        <v>87</v>
      </c>
      <c r="C58" s="87">
        <v>87</v>
      </c>
      <c r="D58" s="245">
        <v>1.2084841630668106</v>
      </c>
      <c r="E58" s="102">
        <f t="shared" si="0"/>
        <v>-1.2512695413074078</v>
      </c>
      <c r="F58" s="247" t="str">
        <f t="shared" si="1"/>
        <v>-1</v>
      </c>
      <c r="G58" s="104" t="str">
        <f t="shared" si="2"/>
        <v>Green (Lower than Mean)</v>
      </c>
      <c r="H58" s="245">
        <v>57.201583718495705</v>
      </c>
      <c r="I58" s="104">
        <f t="shared" si="3"/>
        <v>-0.2203451520189926</v>
      </c>
      <c r="J58" s="247" t="str">
        <f t="shared" si="4"/>
        <v>0</v>
      </c>
      <c r="K58" s="69" t="str">
        <f t="shared" si="5"/>
        <v>Gray (Mean)</v>
      </c>
      <c r="L58" s="248">
        <v>0.12696586114307634</v>
      </c>
      <c r="M58" s="104">
        <f t="shared" si="6"/>
        <v>-1.7317924059971437</v>
      </c>
      <c r="N58" s="287" t="str">
        <f t="shared" si="7"/>
        <v>-1</v>
      </c>
      <c r="O58" s="103" t="str">
        <f t="shared" si="8"/>
        <v>Green (Lower than Mean)</v>
      </c>
      <c r="P58" s="7">
        <v>140</v>
      </c>
      <c r="Q58" s="7"/>
      <c r="R58" s="250">
        <v>18.62142857142857</v>
      </c>
      <c r="S58" s="10">
        <f t="shared" si="13"/>
        <v>-2.5673865378164025E-2</v>
      </c>
      <c r="T58" s="247" t="str">
        <f t="shared" si="10"/>
        <v>0</v>
      </c>
      <c r="U58" s="10" t="str">
        <f t="shared" si="11"/>
        <v>Gray (Mean)</v>
      </c>
    </row>
    <row r="59" spans="1:21" x14ac:dyDescent="0.2">
      <c r="A59" s="1" t="s">
        <v>285</v>
      </c>
      <c r="B59" s="3">
        <v>86</v>
      </c>
      <c r="C59" s="87">
        <v>86</v>
      </c>
      <c r="D59" s="245">
        <v>1.1247387145447751</v>
      </c>
      <c r="E59" s="102">
        <f t="shared" si="0"/>
        <v>-1.3327158164532997</v>
      </c>
      <c r="F59" s="247" t="str">
        <f t="shared" si="1"/>
        <v>-1</v>
      </c>
      <c r="G59" s="104" t="str">
        <f t="shared" si="2"/>
        <v>Green (Lower than Mean)</v>
      </c>
      <c r="H59" s="245">
        <v>137.47767826243441</v>
      </c>
      <c r="I59" s="104">
        <f t="shared" si="3"/>
        <v>0.28173838690544717</v>
      </c>
      <c r="J59" s="247" t="str">
        <f t="shared" si="4"/>
        <v>0</v>
      </c>
      <c r="K59" s="69" t="str">
        <f t="shared" si="5"/>
        <v>Gray (Mean)</v>
      </c>
      <c r="L59" s="248">
        <v>0.27124183006535946</v>
      </c>
      <c r="M59" s="104">
        <f t="shared" si="6"/>
        <v>-0.56448669130050366</v>
      </c>
      <c r="N59" s="287" t="str">
        <f t="shared" si="7"/>
        <v>0</v>
      </c>
      <c r="O59" s="103" t="str">
        <f t="shared" si="8"/>
        <v>Gray (Mean)</v>
      </c>
      <c r="P59" s="7">
        <v>135</v>
      </c>
      <c r="Q59" s="7">
        <v>9</v>
      </c>
      <c r="R59" s="250">
        <v>8.5</v>
      </c>
      <c r="S59" s="10">
        <f t="shared" si="13"/>
        <v>-1.3936783163022957</v>
      </c>
      <c r="T59" s="247" t="str">
        <f t="shared" si="10"/>
        <v>-1</v>
      </c>
      <c r="U59" s="10" t="str">
        <f t="shared" si="11"/>
        <v>Green (Lower than Mean)</v>
      </c>
    </row>
    <row r="60" spans="1:21" x14ac:dyDescent="0.2">
      <c r="A60" s="1" t="s">
        <v>289</v>
      </c>
      <c r="B60" s="3">
        <v>89</v>
      </c>
      <c r="C60" s="87">
        <v>89</v>
      </c>
      <c r="D60" s="245">
        <v>3.2392836765869726</v>
      </c>
      <c r="E60" s="102">
        <f t="shared" si="0"/>
        <v>0.72377577594091758</v>
      </c>
      <c r="F60" s="247" t="str">
        <f t="shared" si="1"/>
        <v>0</v>
      </c>
      <c r="G60" s="104" t="str">
        <f t="shared" si="2"/>
        <v>Gray (Mean)</v>
      </c>
      <c r="H60" s="245">
        <v>47.558573978981471</v>
      </c>
      <c r="I60" s="104">
        <f t="shared" si="3"/>
        <v>-0.28065696070131613</v>
      </c>
      <c r="J60" s="247" t="str">
        <f t="shared" si="4"/>
        <v>0</v>
      </c>
      <c r="K60" s="69" t="str">
        <f t="shared" si="5"/>
        <v>Gray (Mean)</v>
      </c>
      <c r="L60" s="248">
        <v>0.3247863247863248</v>
      </c>
      <c r="M60" s="104">
        <f t="shared" si="6"/>
        <v>-0.13126974501892869</v>
      </c>
      <c r="N60" s="287" t="str">
        <f t="shared" si="7"/>
        <v>0</v>
      </c>
      <c r="O60" s="103" t="str">
        <f t="shared" si="8"/>
        <v>Gray (Mean)</v>
      </c>
      <c r="P60" s="7">
        <v>55</v>
      </c>
      <c r="Q60" s="7">
        <v>4</v>
      </c>
      <c r="R60" s="250">
        <v>27.762711864406779</v>
      </c>
      <c r="S60" s="10">
        <f t="shared" si="13"/>
        <v>1.2098549084209631</v>
      </c>
      <c r="T60" s="247" t="str">
        <f t="shared" si="10"/>
        <v>1</v>
      </c>
      <c r="U60" s="10" t="str">
        <f t="shared" si="11"/>
        <v>Orange (Higher than Mean)</v>
      </c>
    </row>
    <row r="61" spans="1:21" x14ac:dyDescent="0.2">
      <c r="A61" s="1" t="s">
        <v>160</v>
      </c>
      <c r="B61" s="3">
        <v>88</v>
      </c>
      <c r="C61" s="87">
        <v>88</v>
      </c>
      <c r="D61" s="245">
        <v>1.6787791659631397</v>
      </c>
      <c r="E61" s="102">
        <f t="shared" si="0"/>
        <v>-0.79388616248946686</v>
      </c>
      <c r="F61" s="247" t="str">
        <f t="shared" si="1"/>
        <v>0</v>
      </c>
      <c r="G61" s="104" t="str">
        <f t="shared" si="2"/>
        <v>Gray (Mean)</v>
      </c>
      <c r="H61" s="245">
        <v>67.764566718396736</v>
      </c>
      <c r="I61" s="104">
        <f t="shared" si="3"/>
        <v>-0.15427940833378925</v>
      </c>
      <c r="J61" s="247" t="str">
        <f t="shared" si="4"/>
        <v>0</v>
      </c>
      <c r="K61" s="69" t="str">
        <f t="shared" si="5"/>
        <v>Gray (Mean)</v>
      </c>
      <c r="L61" s="248">
        <v>0.330078125</v>
      </c>
      <c r="M61" s="104">
        <f t="shared" si="6"/>
        <v>-8.8454932014391544E-2</v>
      </c>
      <c r="N61" s="287" t="str">
        <f t="shared" si="7"/>
        <v>0</v>
      </c>
      <c r="O61" s="103" t="str">
        <f t="shared" si="8"/>
        <v>Gray (Mean)</v>
      </c>
      <c r="P61" s="7">
        <v>160</v>
      </c>
      <c r="Q61" s="7">
        <v>6</v>
      </c>
      <c r="R61" s="250">
        <v>18.506024096385541</v>
      </c>
      <c r="S61" s="10">
        <f t="shared" si="13"/>
        <v>-4.1271844892743895E-2</v>
      </c>
      <c r="T61" s="247" t="str">
        <f t="shared" si="10"/>
        <v>0</v>
      </c>
      <c r="U61" s="10" t="str">
        <f t="shared" si="11"/>
        <v>Gray (Mean)</v>
      </c>
    </row>
    <row r="62" spans="1:21" x14ac:dyDescent="0.2">
      <c r="A62" s="1" t="s">
        <v>4</v>
      </c>
      <c r="B62" s="3">
        <v>90</v>
      </c>
      <c r="C62" s="87">
        <v>90</v>
      </c>
      <c r="D62" s="245">
        <v>2.2285540169078364</v>
      </c>
      <c r="E62" s="102">
        <f t="shared" si="0"/>
        <v>-0.25920499988811535</v>
      </c>
      <c r="F62" s="247" t="str">
        <f t="shared" si="1"/>
        <v>0</v>
      </c>
      <c r="G62" s="104" t="str">
        <f t="shared" si="2"/>
        <v>Gray (Mean)</v>
      </c>
      <c r="H62" s="245">
        <v>83.388439396296874</v>
      </c>
      <c r="I62" s="104">
        <f t="shared" si="3"/>
        <v>-5.6560537848238619E-2</v>
      </c>
      <c r="J62" s="247" t="str">
        <f t="shared" si="4"/>
        <v>0</v>
      </c>
      <c r="K62" s="69" t="str">
        <f t="shared" si="5"/>
        <v>Gray (Mean)</v>
      </c>
      <c r="L62" s="248">
        <v>0.11573650503202196</v>
      </c>
      <c r="M62" s="104">
        <f t="shared" si="6"/>
        <v>-1.8226467018214076</v>
      </c>
      <c r="N62" s="287" t="str">
        <f t="shared" si="7"/>
        <v>-1</v>
      </c>
      <c r="O62" s="103" t="str">
        <f t="shared" si="8"/>
        <v>Green (Lower than Mean)</v>
      </c>
      <c r="P62" s="7">
        <v>148</v>
      </c>
      <c r="Q62" s="7"/>
      <c r="R62" s="250">
        <v>14.77027027027027</v>
      </c>
      <c r="S62" s="10">
        <f t="shared" si="13"/>
        <v>-0.54619344026010908</v>
      </c>
      <c r="T62" s="247" t="str">
        <f t="shared" si="10"/>
        <v>0</v>
      </c>
      <c r="U62" s="10" t="str">
        <f t="shared" si="11"/>
        <v>Gray (Mean)</v>
      </c>
    </row>
    <row r="63" spans="1:21" x14ac:dyDescent="0.2">
      <c r="A63" s="1" t="s">
        <v>3</v>
      </c>
      <c r="B63" s="3">
        <v>91</v>
      </c>
      <c r="C63" s="87">
        <v>91.1</v>
      </c>
      <c r="D63" s="245">
        <v>1.7570908088646955</v>
      </c>
      <c r="E63" s="102">
        <f t="shared" si="0"/>
        <v>-0.71772451158841877</v>
      </c>
      <c r="F63" s="247" t="str">
        <f t="shared" si="1"/>
        <v>0</v>
      </c>
      <c r="G63" s="104" t="str">
        <f t="shared" si="2"/>
        <v>Gray (Mean)</v>
      </c>
      <c r="H63" s="245">
        <v>85.029414044668002</v>
      </c>
      <c r="I63" s="104">
        <f t="shared" si="3"/>
        <v>-4.6297129252937524E-2</v>
      </c>
      <c r="J63" s="247" t="str">
        <f t="shared" si="4"/>
        <v>0</v>
      </c>
      <c r="K63" s="69" t="str">
        <f t="shared" si="5"/>
        <v>Gray (Mean)</v>
      </c>
      <c r="L63" s="248">
        <v>0.24</v>
      </c>
      <c r="M63" s="104">
        <f t="shared" si="6"/>
        <v>-0.8172575931027295</v>
      </c>
      <c r="N63" s="287" t="str">
        <f t="shared" si="7"/>
        <v>0</v>
      </c>
      <c r="O63" s="103" t="str">
        <f t="shared" si="8"/>
        <v>Gray (Mean)</v>
      </c>
      <c r="P63" s="7">
        <v>117</v>
      </c>
      <c r="Q63" s="7">
        <v>10</v>
      </c>
      <c r="R63" s="250">
        <v>17.889763779527559</v>
      </c>
      <c r="S63" s="10">
        <f t="shared" si="13"/>
        <v>-0.12456511228480384</v>
      </c>
      <c r="T63" s="247" t="str">
        <f t="shared" si="10"/>
        <v>0</v>
      </c>
      <c r="U63" s="10" t="str">
        <f t="shared" si="11"/>
        <v>Gray (Mean)</v>
      </c>
    </row>
    <row r="64" spans="1:21" x14ac:dyDescent="0.2">
      <c r="A64" s="1" t="s">
        <v>280</v>
      </c>
      <c r="B64" s="3">
        <v>93</v>
      </c>
      <c r="C64" s="87">
        <v>93</v>
      </c>
      <c r="D64" s="245">
        <v>2.4687365034314053</v>
      </c>
      <c r="E64" s="102">
        <f t="shared" si="0"/>
        <v>-2.5616557437110141E-2</v>
      </c>
      <c r="F64" s="247" t="str">
        <f t="shared" si="1"/>
        <v>0</v>
      </c>
      <c r="G64" s="104" t="str">
        <f t="shared" si="2"/>
        <v>Gray (Mean)</v>
      </c>
      <c r="H64" s="245">
        <v>50.290104277765593</v>
      </c>
      <c r="I64" s="104">
        <f t="shared" si="3"/>
        <v>-0.26357271654514081</v>
      </c>
      <c r="J64" s="247" t="str">
        <f t="shared" si="4"/>
        <v>0</v>
      </c>
      <c r="K64" s="69" t="str">
        <f t="shared" si="5"/>
        <v>Gray (Mean)</v>
      </c>
      <c r="L64" s="248">
        <v>0.25327201980898478</v>
      </c>
      <c r="M64" s="104">
        <f t="shared" si="6"/>
        <v>-0.70987654631911523</v>
      </c>
      <c r="N64" s="287" t="str">
        <f t="shared" si="7"/>
        <v>0</v>
      </c>
      <c r="O64" s="103" t="str">
        <f t="shared" si="8"/>
        <v>Gray (Mean)</v>
      </c>
      <c r="P64" s="7">
        <v>160</v>
      </c>
      <c r="Q64" s="7">
        <v>10</v>
      </c>
      <c r="R64" s="250">
        <v>16.629411764705882</v>
      </c>
      <c r="S64" s="10">
        <f t="shared" si="13"/>
        <v>-0.29491331499547091</v>
      </c>
      <c r="T64" s="247" t="str">
        <f t="shared" si="10"/>
        <v>0</v>
      </c>
      <c r="U64" s="10" t="str">
        <f t="shared" si="11"/>
        <v>Gray (Mean)</v>
      </c>
    </row>
    <row r="65" spans="1:21" x14ac:dyDescent="0.2">
      <c r="A65" s="1" t="s">
        <v>172</v>
      </c>
      <c r="B65" s="3">
        <v>94</v>
      </c>
      <c r="C65" s="87">
        <v>94</v>
      </c>
      <c r="D65" s="245">
        <v>1.6546262630913311</v>
      </c>
      <c r="E65" s="102">
        <f t="shared" si="0"/>
        <v>-0.81737596411554225</v>
      </c>
      <c r="F65" s="247" t="str">
        <f t="shared" si="1"/>
        <v>0</v>
      </c>
      <c r="G65" s="104" t="str">
        <f t="shared" si="2"/>
        <v>Gray (Mean)</v>
      </c>
      <c r="H65" s="245">
        <v>89.997280657706753</v>
      </c>
      <c r="I65" s="104">
        <f t="shared" si="3"/>
        <v>-1.5225811394869169E-2</v>
      </c>
      <c r="J65" s="247" t="str">
        <f t="shared" ref="J65:J70" si="14">IF(I65&gt;1,"2",(IF(I65&gt;0.5,"1",(IF(I65&gt;-0.5,"0",(IF(I65&gt;-1,"-1","-2")))))))</f>
        <v>0</v>
      </c>
      <c r="K65" s="69" t="str">
        <f>IF(I65&gt;1,"Red (Much Higher than Mean)",(IF(I65&gt;0.5,"Orange (Higher than Mean)",(IF(I65&gt;-0.5,"Gray (Mean)",(IF(I65&gt;-1,"Green (Lower than Mean)","Blue (Much Lower than Mean)")))))))</f>
        <v>Gray (Mean)</v>
      </c>
      <c r="L65" s="248">
        <v>0.18721461187214611</v>
      </c>
      <c r="M65" s="104">
        <f t="shared" si="6"/>
        <v>-1.2443327718340882</v>
      </c>
      <c r="N65" s="287" t="str">
        <f t="shared" si="7"/>
        <v>-1</v>
      </c>
      <c r="O65" s="103" t="str">
        <f t="shared" si="8"/>
        <v>Green (Lower than Mean)</v>
      </c>
      <c r="P65" s="7">
        <v>117</v>
      </c>
      <c r="Q65" s="7">
        <v>5</v>
      </c>
      <c r="R65" s="250">
        <v>12.565573770491802</v>
      </c>
      <c r="S65" s="10">
        <f t="shared" si="13"/>
        <v>-0.8441785125598491</v>
      </c>
      <c r="T65" s="247" t="str">
        <f t="shared" si="10"/>
        <v>0</v>
      </c>
      <c r="U65" s="10" t="str">
        <f t="shared" si="11"/>
        <v>Gray (Mean)</v>
      </c>
    </row>
    <row r="66" spans="1:21" s="108" customFormat="1" x14ac:dyDescent="0.2">
      <c r="A66" s="99" t="s">
        <v>61</v>
      </c>
      <c r="B66" s="100">
        <v>26</v>
      </c>
      <c r="C66" s="101">
        <v>26.2</v>
      </c>
      <c r="D66" s="245">
        <v>2.2232105653253935</v>
      </c>
      <c r="E66" s="102">
        <f t="shared" ref="E66:E70" si="15">(D66-$D$72)/$D$73</f>
        <v>-0.26440175070255373</v>
      </c>
      <c r="F66" s="247" t="str">
        <f t="shared" ref="F66:F70" si="16">IF(E66&gt;0.99,"1",(IF(E66&gt;-0.99,"0","-1")))</f>
        <v>0</v>
      </c>
      <c r="G66" s="104" t="str">
        <f t="shared" ref="G66:G70" si="17">IF(E66&gt;0.99,"Orange (Higher than Mean)",(IF(E66&gt;-0.99,"Gray (Mean)","Green (Lower than Mean)")))</f>
        <v>Gray (Mean)</v>
      </c>
      <c r="H66" s="246">
        <v>116.583814645321</v>
      </c>
      <c r="I66" s="104">
        <f t="shared" ref="I66:I69" si="18">(H66-$H$72)/$H$73</f>
        <v>0.15105857436246156</v>
      </c>
      <c r="J66" s="247" t="str">
        <f t="shared" si="14"/>
        <v>0</v>
      </c>
      <c r="K66" s="105" t="str">
        <f t="shared" ref="K66:K71" si="19">IF(I66&gt;1,"Red (Much Higher than Mean)",(IF(I66&gt;0.5,"Orange (Higher than Mean)",(IF(I66&gt;-0.5,"Gray (Mean)",(IF(I66&gt;-1,"Green (Lower than Mean)","Blue (Much Lower than Mean)")))))))</f>
        <v>Gray (Mean)</v>
      </c>
      <c r="L66" s="248">
        <v>0.47457627118644069</v>
      </c>
      <c r="M66" s="104">
        <f t="shared" ref="M66:M70" si="20">(L66-$L$72)/$L$73</f>
        <v>1.0806483709574415</v>
      </c>
      <c r="N66" s="287" t="str">
        <f t="shared" ref="N66:N70" si="21">IF(M66&gt;0.99,"1",(IF(M66&lt;-0.99,"-1","0")))</f>
        <v>1</v>
      </c>
      <c r="O66" s="103" t="str">
        <f t="shared" ref="O66:O70" si="22">IF(M66&gt;0.99,"Orange (Higher than Mean)",(IF(M66&lt;-0.99,"Green (Lower than Mean)","Gray (Mean)")))</f>
        <v>Orange (Higher than Mean)</v>
      </c>
      <c r="P66" s="107">
        <v>1392</v>
      </c>
      <c r="Q66" s="107">
        <v>313</v>
      </c>
      <c r="R66" s="250">
        <v>11.8</v>
      </c>
      <c r="S66" s="104">
        <f t="shared" si="13"/>
        <v>-0.94765287076457583</v>
      </c>
      <c r="T66" s="247" t="str">
        <f t="shared" si="10"/>
        <v>0</v>
      </c>
      <c r="U66" s="104" t="str">
        <f t="shared" si="11"/>
        <v>Gray (Mean)</v>
      </c>
    </row>
    <row r="67" spans="1:21" s="108" customFormat="1" x14ac:dyDescent="0.2">
      <c r="A67" s="99" t="s">
        <v>62</v>
      </c>
      <c r="B67" s="100">
        <v>15</v>
      </c>
      <c r="C67" s="101">
        <v>15.2</v>
      </c>
      <c r="D67" s="245">
        <v>3.4726496046388426</v>
      </c>
      <c r="E67" s="102">
        <f t="shared" si="15"/>
        <v>0.95073480381916586</v>
      </c>
      <c r="F67" s="247" t="str">
        <f t="shared" si="16"/>
        <v>0</v>
      </c>
      <c r="G67" s="104" t="str">
        <f t="shared" si="17"/>
        <v>Gray (Mean)</v>
      </c>
      <c r="H67" s="246">
        <v>157.07951711649699</v>
      </c>
      <c r="I67" s="104">
        <f t="shared" si="18"/>
        <v>0.40433728359053051</v>
      </c>
      <c r="J67" s="247" t="str">
        <f t="shared" si="14"/>
        <v>0</v>
      </c>
      <c r="K67" s="105" t="str">
        <f t="shared" si="19"/>
        <v>Gray (Mean)</v>
      </c>
      <c r="L67" s="248">
        <v>0.55848142164781911</v>
      </c>
      <c r="M67" s="104">
        <f t="shared" si="20"/>
        <v>1.7595068278277413</v>
      </c>
      <c r="N67" s="287" t="str">
        <f t="shared" si="21"/>
        <v>1</v>
      </c>
      <c r="O67" s="103" t="str">
        <f t="shared" si="22"/>
        <v>Orange (Higher than Mean)</v>
      </c>
      <c r="P67" s="107">
        <v>183</v>
      </c>
      <c r="Q67" s="107">
        <v>0</v>
      </c>
      <c r="R67" s="250">
        <v>33.825136612021858</v>
      </c>
      <c r="S67" s="104">
        <f t="shared" si="13"/>
        <v>2.029247544510028</v>
      </c>
      <c r="T67" s="247" t="str">
        <f t="shared" ref="T67:T69" si="23">IF(S67&gt;0.99,"1",(IF(S67&gt;-0.99,"0","-1")))</f>
        <v>1</v>
      </c>
      <c r="U67" s="104" t="str">
        <f t="shared" ref="U67:U69" si="24">IF(S67&gt;0.99,"Orange (Higher than Mean)",(IF(S67&gt;-0.99,"Gray (Mean)","Green (Lower than Mean)")))</f>
        <v>Orange (Higher than Mean)</v>
      </c>
    </row>
    <row r="68" spans="1:21" s="108" customFormat="1" x14ac:dyDescent="0.2">
      <c r="A68" s="99" t="s">
        <v>63</v>
      </c>
      <c r="B68" s="100">
        <v>6</v>
      </c>
      <c r="C68" s="101">
        <v>6.2</v>
      </c>
      <c r="D68" s="245">
        <v>3.8313272896601318</v>
      </c>
      <c r="E68" s="102">
        <f t="shared" si="15"/>
        <v>1.2995652410368839</v>
      </c>
      <c r="F68" s="247" t="str">
        <f t="shared" si="16"/>
        <v>1</v>
      </c>
      <c r="G68" s="104" t="str">
        <f t="shared" si="17"/>
        <v>Orange (Higher than Mean)</v>
      </c>
      <c r="H68" s="246">
        <v>872.36375210722997</v>
      </c>
      <c r="I68" s="104">
        <f t="shared" si="18"/>
        <v>4.8780531772360352</v>
      </c>
      <c r="J68" s="247" t="str">
        <f t="shared" si="14"/>
        <v>2</v>
      </c>
      <c r="K68" s="105" t="str">
        <f t="shared" si="19"/>
        <v>Red (Much Higher than Mean)</v>
      </c>
      <c r="L68" s="248">
        <v>0.48809523809523808</v>
      </c>
      <c r="M68" s="104">
        <f t="shared" si="20"/>
        <v>1.1900274134086106</v>
      </c>
      <c r="N68" s="287" t="str">
        <f t="shared" si="21"/>
        <v>1</v>
      </c>
      <c r="O68" s="103" t="str">
        <f t="shared" si="22"/>
        <v>Orange (Higher than Mean)</v>
      </c>
      <c r="P68" s="107">
        <v>65</v>
      </c>
      <c r="Q68" s="107">
        <v>58</v>
      </c>
      <c r="R68" s="250">
        <v>24.45</v>
      </c>
      <c r="S68" s="104">
        <f t="shared" si="13"/>
        <v>0.76211133713001644</v>
      </c>
      <c r="T68" s="247" t="str">
        <f t="shared" si="23"/>
        <v>0</v>
      </c>
      <c r="U68" s="104" t="str">
        <f t="shared" si="24"/>
        <v>Gray (Mean)</v>
      </c>
    </row>
    <row r="69" spans="1:21" s="108" customFormat="1" x14ac:dyDescent="0.2">
      <c r="A69" s="99" t="s">
        <v>69</v>
      </c>
      <c r="B69" s="100">
        <v>47</v>
      </c>
      <c r="C69" s="101">
        <v>47.2</v>
      </c>
      <c r="D69" s="245">
        <v>5.4157489980864346</v>
      </c>
      <c r="E69" s="102">
        <f t="shared" si="15"/>
        <v>2.8404877471436851</v>
      </c>
      <c r="F69" s="247" t="str">
        <f t="shared" si="16"/>
        <v>1</v>
      </c>
      <c r="G69" s="104" t="str">
        <f t="shared" si="17"/>
        <v>Orange (Higher than Mean)</v>
      </c>
      <c r="H69" s="246">
        <v>732.02873957468319</v>
      </c>
      <c r="I69" s="104">
        <f t="shared" si="18"/>
        <v>4.0003336004723602</v>
      </c>
      <c r="J69" s="247" t="str">
        <f t="shared" si="14"/>
        <v>2</v>
      </c>
      <c r="K69" s="105" t="str">
        <f t="shared" si="19"/>
        <v>Red (Much Higher than Mean)</v>
      </c>
      <c r="L69" s="248">
        <v>0.46842105263157896</v>
      </c>
      <c r="M69" s="104">
        <f t="shared" si="20"/>
        <v>1.0308478265704046</v>
      </c>
      <c r="N69" s="287" t="str">
        <f t="shared" si="21"/>
        <v>1</v>
      </c>
      <c r="O69" s="103" t="str">
        <f t="shared" si="22"/>
        <v>Orange (Higher than Mean)</v>
      </c>
      <c r="P69" s="107">
        <v>97</v>
      </c>
      <c r="Q69" s="107">
        <v>35</v>
      </c>
      <c r="R69" s="250">
        <v>10.926829268292684</v>
      </c>
      <c r="S69" s="104">
        <f t="shared" si="13"/>
        <v>-1.0656699509585918</v>
      </c>
      <c r="T69" s="247" t="str">
        <f t="shared" si="23"/>
        <v>-1</v>
      </c>
      <c r="U69" s="104" t="str">
        <f t="shared" si="24"/>
        <v>Green (Lower than Mean)</v>
      </c>
    </row>
    <row r="70" spans="1:21" s="108" customFormat="1" x14ac:dyDescent="0.2">
      <c r="A70" s="99" t="s">
        <v>70</v>
      </c>
      <c r="B70" s="100">
        <v>81</v>
      </c>
      <c r="C70" s="101">
        <v>81.2</v>
      </c>
      <c r="D70" s="245">
        <v>3.3351417212888768</v>
      </c>
      <c r="E70" s="102">
        <f t="shared" si="15"/>
        <v>0.81700210431486164</v>
      </c>
      <c r="F70" s="247" t="str">
        <f t="shared" si="16"/>
        <v>0</v>
      </c>
      <c r="G70" s="104" t="str">
        <f t="shared" si="17"/>
        <v>Gray (Mean)</v>
      </c>
      <c r="H70" s="246">
        <v>633.00989870062881</v>
      </c>
      <c r="I70" s="104">
        <f>(H70-$H$72)/$H$73</f>
        <v>3.3810243237980999</v>
      </c>
      <c r="J70" s="247" t="str">
        <f t="shared" si="14"/>
        <v>2</v>
      </c>
      <c r="K70" s="105" t="str">
        <f t="shared" si="19"/>
        <v>Red (Much Higher than Mean)</v>
      </c>
      <c r="L70" s="248">
        <v>0.56952965235173825</v>
      </c>
      <c r="M70" s="104">
        <f t="shared" si="20"/>
        <v>1.8488956770886926</v>
      </c>
      <c r="N70" s="287" t="str">
        <f t="shared" si="21"/>
        <v>1</v>
      </c>
      <c r="O70" s="103" t="str">
        <f t="shared" si="22"/>
        <v>Orange (Higher than Mean)</v>
      </c>
      <c r="P70" s="107">
        <v>72</v>
      </c>
      <c r="Q70" s="107">
        <v>8</v>
      </c>
      <c r="R70" s="250">
        <v>24.45</v>
      </c>
      <c r="S70" s="104">
        <f t="shared" si="13"/>
        <v>0.76211133713001644</v>
      </c>
      <c r="T70" s="247" t="str">
        <f>IF(S70&gt;0.99,"1",(IF(S70&gt;-0.99,"0","-1")))</f>
        <v>0</v>
      </c>
      <c r="U70" s="104" t="str">
        <f>IF(S70&gt;0.99,"Orange (Higher than Mean)",(IF(S70&gt;-0.99,"Gray (Mean)","Green (Lower than Mean)")))</f>
        <v>Gray (Mean)</v>
      </c>
    </row>
    <row r="71" spans="1:21" s="108" customFormat="1" x14ac:dyDescent="0.2">
      <c r="A71" s="99" t="s">
        <v>71</v>
      </c>
      <c r="B71" s="100">
        <v>91</v>
      </c>
      <c r="C71" s="101">
        <v>91.2</v>
      </c>
      <c r="D71" s="245">
        <v>7.1473847155058747</v>
      </c>
      <c r="E71" s="102">
        <f>(D71-$D$72)/$D$73</f>
        <v>4.5245826034305683</v>
      </c>
      <c r="F71" s="247" t="str">
        <f>IF(E71&gt;0.99,"1",(IF(E71&gt;-0.99,"0","-1")))</f>
        <v>1</v>
      </c>
      <c r="G71" s="104" t="str">
        <f>IF(E71&gt;0.99,"Orange (Higher than Mean)",(IF(E71&gt;-0.99,"Gray (Mean)","Green (Lower than Mean)")))</f>
        <v>Orange (Higher than Mean)</v>
      </c>
      <c r="H71" s="246">
        <v>222.32128246652485</v>
      </c>
      <c r="I71" s="104">
        <f>(H71-$H$72)/$H$73</f>
        <v>0.81238922755612297</v>
      </c>
      <c r="J71" s="247" t="str">
        <f>IF(I71&gt;1,"2",(IF(I71&gt;0.5,"1",(IF(I71&gt;-0.5,"0",(IF(I71&gt;-1,"-1","-2")))))))</f>
        <v>1</v>
      </c>
      <c r="K71" s="105" t="str">
        <f t="shared" si="19"/>
        <v>Orange (Higher than Mean)</v>
      </c>
      <c r="L71" s="248">
        <v>0.11731044349070101</v>
      </c>
      <c r="M71" s="104">
        <f>(L71-$L$72)/$L$73</f>
        <v>-1.8099123055728781</v>
      </c>
      <c r="N71" s="287" t="str">
        <f>IF(M71&gt;0.99,"1",(IF(M71&lt;-0.99,"-1","0")))</f>
        <v>-1</v>
      </c>
      <c r="O71" s="103" t="str">
        <f>IF(M71&gt;0.99,"Orange (Higher than Mean)",(IF(M71&lt;-0.99,"Green (Lower than Mean)","Gray (Mean)")))</f>
        <v>Green (Lower than Mean)</v>
      </c>
      <c r="P71" s="107">
        <v>84</v>
      </c>
      <c r="Q71" s="108">
        <v>12</v>
      </c>
      <c r="R71" s="251">
        <v>14.5625</v>
      </c>
      <c r="S71" s="104">
        <f t="shared" si="13"/>
        <v>-0.57427550915913628</v>
      </c>
      <c r="T71" s="247" t="str">
        <f>IF(S71&gt;0.99,"1",(IF(S71&gt;-0.99,"0","-1")))</f>
        <v>0</v>
      </c>
      <c r="U71" s="104" t="str">
        <f>IF(S71&gt;0.99,"Orange (Higher than Mean)",(IF(S71&gt;-0.99,"Gray (Mean)","Green (Lower than Mean)")))</f>
        <v>Gray (Mean)</v>
      </c>
    </row>
    <row r="72" spans="1:21" s="92" customFormat="1" x14ac:dyDescent="0.25">
      <c r="A72" s="92" t="s">
        <v>225</v>
      </c>
      <c r="C72" s="290"/>
      <c r="D72" s="13">
        <v>2.4950761989953647</v>
      </c>
      <c r="F72" s="244"/>
      <c r="G72" s="96"/>
      <c r="H72" s="13">
        <v>92.431673702459889</v>
      </c>
      <c r="I72" s="13"/>
      <c r="J72" s="13"/>
      <c r="K72" s="13"/>
      <c r="L72" s="288">
        <v>0.34101092594636356</v>
      </c>
      <c r="M72" s="13"/>
      <c r="N72" s="289"/>
      <c r="Q72" s="96"/>
      <c r="R72" s="290">
        <f>AVERAGE(R2:R71)</f>
        <v>18.811381312007754</v>
      </c>
      <c r="S72" s="244"/>
      <c r="T72" s="244"/>
    </row>
    <row r="73" spans="1:21" x14ac:dyDescent="0.25">
      <c r="A73" s="24" t="s">
        <v>31</v>
      </c>
      <c r="D73" s="10">
        <v>1.0282293250615204</v>
      </c>
      <c r="F73" s="11"/>
      <c r="H73" s="13">
        <v>159.88593196244923</v>
      </c>
      <c r="L73" s="27">
        <v>0.12359741506086744</v>
      </c>
      <c r="Q73" s="24"/>
      <c r="R73" s="290">
        <f>STDEV(R2:R71)</f>
        <v>7.3986810237285523</v>
      </c>
    </row>
    <row r="74" spans="1:21" ht="13.5" thickBot="1" x14ac:dyDescent="0.3">
      <c r="F74" s="11"/>
    </row>
    <row r="75" spans="1:21" x14ac:dyDescent="0.25">
      <c r="E75" s="119" t="s">
        <v>305</v>
      </c>
      <c r="F75" s="115"/>
      <c r="G75" s="116"/>
      <c r="I75" s="120" t="s">
        <v>306</v>
      </c>
      <c r="J75" s="121"/>
      <c r="K75" s="122"/>
      <c r="M75" s="143" t="s">
        <v>308</v>
      </c>
      <c r="N75" s="284"/>
      <c r="O75" s="116"/>
      <c r="S75" s="144" t="s">
        <v>309</v>
      </c>
      <c r="T75" s="115"/>
      <c r="U75" s="116"/>
    </row>
    <row r="76" spans="1:21" x14ac:dyDescent="0.2">
      <c r="E76" s="117" t="s">
        <v>94</v>
      </c>
      <c r="F76" s="40" t="s">
        <v>250</v>
      </c>
      <c r="G76" s="118" t="s">
        <v>216</v>
      </c>
      <c r="I76" s="117" t="s">
        <v>94</v>
      </c>
      <c r="J76" s="40" t="s">
        <v>250</v>
      </c>
      <c r="K76" s="118" t="s">
        <v>216</v>
      </c>
      <c r="M76" s="117" t="s">
        <v>94</v>
      </c>
      <c r="N76" s="285" t="s">
        <v>250</v>
      </c>
      <c r="O76" s="118" t="s">
        <v>216</v>
      </c>
      <c r="P76" s="9"/>
      <c r="S76" s="145" t="s">
        <v>94</v>
      </c>
      <c r="T76" s="40" t="s">
        <v>250</v>
      </c>
      <c r="U76" s="146" t="s">
        <v>216</v>
      </c>
    </row>
    <row r="77" spans="1:21" x14ac:dyDescent="0.2">
      <c r="E77" s="109" t="s">
        <v>89</v>
      </c>
      <c r="F77" s="9">
        <v>-1</v>
      </c>
      <c r="G77" s="110" t="s">
        <v>180</v>
      </c>
      <c r="I77" s="155" t="s">
        <v>25</v>
      </c>
      <c r="J77" s="244">
        <v>-2</v>
      </c>
      <c r="K77" s="110" t="s">
        <v>299</v>
      </c>
      <c r="M77" s="109" t="s">
        <v>89</v>
      </c>
      <c r="N77" s="16">
        <v>-1</v>
      </c>
      <c r="O77" s="110" t="s">
        <v>180</v>
      </c>
      <c r="P77" s="9"/>
      <c r="S77" s="109" t="s">
        <v>89</v>
      </c>
      <c r="T77" s="9">
        <v>-1</v>
      </c>
      <c r="U77" s="147" t="s">
        <v>180</v>
      </c>
    </row>
    <row r="78" spans="1:21" x14ac:dyDescent="0.2">
      <c r="E78" s="111" t="s">
        <v>88</v>
      </c>
      <c r="F78" s="9">
        <v>0</v>
      </c>
      <c r="G78" s="110" t="s">
        <v>179</v>
      </c>
      <c r="I78" s="109" t="s">
        <v>354</v>
      </c>
      <c r="J78" s="9">
        <v>-1</v>
      </c>
      <c r="K78" s="110" t="s">
        <v>180</v>
      </c>
      <c r="M78" s="111" t="s">
        <v>88</v>
      </c>
      <c r="N78" s="16">
        <v>0</v>
      </c>
      <c r="O78" s="110" t="s">
        <v>179</v>
      </c>
      <c r="P78" s="9"/>
      <c r="S78" s="111" t="s">
        <v>88</v>
      </c>
      <c r="T78" s="9">
        <v>0</v>
      </c>
      <c r="U78" s="147" t="s">
        <v>179</v>
      </c>
    </row>
    <row r="79" spans="1:21" ht="13.5" thickBot="1" x14ac:dyDescent="0.25">
      <c r="E79" s="112" t="s">
        <v>90</v>
      </c>
      <c r="F79" s="113">
        <v>1</v>
      </c>
      <c r="G79" s="114" t="s">
        <v>224</v>
      </c>
      <c r="I79" s="111" t="s">
        <v>355</v>
      </c>
      <c r="J79" s="9">
        <v>0</v>
      </c>
      <c r="K79" s="110" t="s">
        <v>179</v>
      </c>
      <c r="M79" s="112" t="s">
        <v>90</v>
      </c>
      <c r="N79" s="286">
        <v>1</v>
      </c>
      <c r="O79" s="114" t="s">
        <v>224</v>
      </c>
      <c r="P79" s="9"/>
      <c r="S79" s="112" t="s">
        <v>90</v>
      </c>
      <c r="T79" s="113">
        <v>1</v>
      </c>
      <c r="U79" s="148" t="s">
        <v>224</v>
      </c>
    </row>
    <row r="80" spans="1:21" x14ac:dyDescent="0.2">
      <c r="E80" s="16"/>
      <c r="F80" s="9"/>
      <c r="G80" s="9"/>
      <c r="I80" s="111" t="s">
        <v>356</v>
      </c>
      <c r="J80" s="9">
        <v>1</v>
      </c>
      <c r="K80" s="110" t="s">
        <v>224</v>
      </c>
      <c r="M80" s="16"/>
      <c r="N80" s="16"/>
      <c r="O80" s="9"/>
      <c r="P80" s="9"/>
      <c r="S80" s="16"/>
      <c r="T80" s="9"/>
      <c r="U80" s="71"/>
    </row>
    <row r="81" spans="1:11" ht="13.5" thickBot="1" x14ac:dyDescent="0.25">
      <c r="I81" s="112" t="s">
        <v>353</v>
      </c>
      <c r="J81" s="113">
        <v>2</v>
      </c>
      <c r="K81" s="114" t="s">
        <v>228</v>
      </c>
    </row>
    <row r="82" spans="1:11" x14ac:dyDescent="0.2">
      <c r="I82" s="16"/>
      <c r="J82" s="9"/>
      <c r="K82" s="9"/>
    </row>
    <row r="83" spans="1:11" x14ac:dyDescent="0.2">
      <c r="A83" s="123"/>
      <c r="B83" s="124"/>
      <c r="C83" s="292"/>
      <c r="D83" s="125"/>
      <c r="E83" s="126" t="s">
        <v>258</v>
      </c>
      <c r="F83" s="126" t="s">
        <v>259</v>
      </c>
      <c r="G83" s="126"/>
      <c r="H83" s="127"/>
      <c r="I83" s="128" t="s">
        <v>253</v>
      </c>
      <c r="J83" s="129" t="s">
        <v>254</v>
      </c>
    </row>
    <row r="84" spans="1:11" ht="15" x14ac:dyDescent="0.25">
      <c r="A84" s="130" t="s">
        <v>145</v>
      </c>
      <c r="B84" s="92"/>
      <c r="C84" s="290"/>
      <c r="D84" s="131">
        <v>2.4500000000000002</v>
      </c>
      <c r="E84" s="96" t="s">
        <v>307</v>
      </c>
      <c r="F84" s="23">
        <v>2015</v>
      </c>
      <c r="G84" s="96"/>
      <c r="H84" s="22">
        <v>81</v>
      </c>
      <c r="I84" s="22" t="s">
        <v>307</v>
      </c>
      <c r="J84" s="132">
        <v>2015</v>
      </c>
    </row>
    <row r="85" spans="1:11" ht="15" x14ac:dyDescent="0.25">
      <c r="A85" s="133" t="s">
        <v>146</v>
      </c>
      <c r="B85" s="92"/>
      <c r="C85" s="290"/>
      <c r="D85" s="134">
        <v>3.21</v>
      </c>
      <c r="E85" s="96" t="s">
        <v>260</v>
      </c>
      <c r="F85" s="23">
        <v>2014</v>
      </c>
      <c r="G85" s="96"/>
      <c r="H85" s="135">
        <v>150</v>
      </c>
      <c r="I85" s="135" t="s">
        <v>256</v>
      </c>
      <c r="J85" s="136">
        <v>2017</v>
      </c>
    </row>
    <row r="86" spans="1:11" ht="15" x14ac:dyDescent="0.25">
      <c r="A86" s="133" t="s">
        <v>147</v>
      </c>
      <c r="B86" s="92"/>
      <c r="C86" s="290"/>
      <c r="D86" s="134">
        <v>7.81</v>
      </c>
      <c r="E86" s="96" t="s">
        <v>260</v>
      </c>
      <c r="F86" s="23">
        <v>2012</v>
      </c>
      <c r="G86" s="96"/>
      <c r="H86" s="135">
        <v>181</v>
      </c>
      <c r="I86" s="135" t="s">
        <v>257</v>
      </c>
      <c r="J86" s="136">
        <v>2011</v>
      </c>
    </row>
    <row r="87" spans="1:11" ht="15" x14ac:dyDescent="0.25">
      <c r="A87" s="133" t="s">
        <v>148</v>
      </c>
      <c r="B87" s="92"/>
      <c r="C87" s="290"/>
      <c r="D87" s="134">
        <v>2.27</v>
      </c>
      <c r="E87" s="96" t="s">
        <v>260</v>
      </c>
      <c r="F87" s="23">
        <v>2013</v>
      </c>
      <c r="G87" s="96"/>
      <c r="H87" s="135">
        <v>193</v>
      </c>
      <c r="I87" s="135" t="s">
        <v>255</v>
      </c>
      <c r="J87" s="136">
        <v>2012</v>
      </c>
    </row>
    <row r="88" spans="1:11" ht="15" x14ac:dyDescent="0.25">
      <c r="A88" s="133" t="s">
        <v>149</v>
      </c>
      <c r="B88" s="92"/>
      <c r="C88" s="290"/>
      <c r="D88" s="134">
        <v>2.91</v>
      </c>
      <c r="E88" s="96" t="s">
        <v>260</v>
      </c>
      <c r="F88" s="23">
        <v>2014</v>
      </c>
      <c r="G88" s="96"/>
      <c r="H88" s="135">
        <v>424</v>
      </c>
      <c r="I88" s="135" t="s">
        <v>255</v>
      </c>
      <c r="J88" s="136">
        <v>2012</v>
      </c>
    </row>
    <row r="89" spans="1:11" x14ac:dyDescent="0.25">
      <c r="A89" s="137"/>
      <c r="B89" s="138"/>
      <c r="C89" s="293"/>
      <c r="D89" s="139"/>
      <c r="E89" s="140"/>
      <c r="F89" s="140"/>
      <c r="G89" s="140"/>
      <c r="H89" s="141"/>
      <c r="I89" s="141"/>
      <c r="J89" s="142"/>
    </row>
    <row r="90" spans="1:11" ht="15" x14ac:dyDescent="0.25">
      <c r="A90" t="s">
        <v>114</v>
      </c>
      <c r="D90">
        <v>6.2</v>
      </c>
    </row>
    <row r="91" spans="1:11" ht="15" x14ac:dyDescent="0.25">
      <c r="A91" t="s">
        <v>115</v>
      </c>
      <c r="D91">
        <v>2.9</v>
      </c>
    </row>
    <row r="92" spans="1:11" ht="15" x14ac:dyDescent="0.25">
      <c r="A92" t="s">
        <v>116</v>
      </c>
      <c r="D92">
        <v>16.3</v>
      </c>
    </row>
    <row r="93" spans="1:11" ht="15" x14ac:dyDescent="0.25">
      <c r="A93" t="s">
        <v>117</v>
      </c>
      <c r="D93">
        <v>12.5</v>
      </c>
    </row>
    <row r="94" spans="1:11" ht="15" x14ac:dyDescent="0.25">
      <c r="A94" t="s">
        <v>118</v>
      </c>
      <c r="D94">
        <v>3</v>
      </c>
    </row>
    <row r="95" spans="1:11" ht="15" x14ac:dyDescent="0.25">
      <c r="A95" t="s">
        <v>119</v>
      </c>
      <c r="D95">
        <v>3</v>
      </c>
    </row>
  </sheetData>
  <sortState ref="A2:N65">
    <sortCondition ref="A2:A65"/>
  </sortState>
  <phoneticPr fontId="7" type="noConversion"/>
  <pageMargins left="0.7" right="0.7" top="0.75" bottom="0.75" header="0.3" footer="0.3"/>
  <pageSetup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J77"/>
  <sheetViews>
    <sheetView workbookViewId="0">
      <pane xSplit="3" ySplit="1" topLeftCell="S2" activePane="bottomRight" state="frozen"/>
      <selection pane="topRight" activeCell="D1" sqref="D1"/>
      <selection pane="bottomLeft" activeCell="A3" sqref="A3"/>
      <selection pane="bottomRight"/>
    </sheetView>
  </sheetViews>
  <sheetFormatPr defaultColWidth="9.42578125" defaultRowHeight="12.75" x14ac:dyDescent="0.2"/>
  <cols>
    <col min="1" max="1" width="15.140625" style="7" bestFit="1" customWidth="1"/>
    <col min="2" max="2" width="9" style="7" bestFit="1" customWidth="1"/>
    <col min="3" max="3" width="10" style="7" bestFit="1" customWidth="1"/>
    <col min="4" max="4" width="6.85546875" style="22" bestFit="1" customWidth="1"/>
    <col min="5" max="5" width="9" style="7" bestFit="1" customWidth="1"/>
    <col min="6" max="6" width="9.28515625" style="7" bestFit="1" customWidth="1"/>
    <col min="7" max="7" width="13.28515625" style="7" bestFit="1" customWidth="1"/>
    <col min="8" max="8" width="9" style="7" customWidth="1"/>
    <col min="9" max="9" width="9.42578125" style="7"/>
    <col min="10" max="10" width="27.7109375" style="83" bestFit="1" customWidth="1"/>
    <col min="11" max="11" width="18.140625" style="7" bestFit="1" customWidth="1"/>
    <col min="12" max="12" width="9.42578125" style="7"/>
    <col min="13" max="13" width="15.42578125" style="7" bestFit="1" customWidth="1"/>
    <col min="14" max="14" width="8" style="7" bestFit="1" customWidth="1"/>
    <col min="15" max="15" width="8.42578125" style="7" bestFit="1" customWidth="1"/>
    <col min="16" max="16" width="10.7109375" style="7" customWidth="1"/>
    <col min="17" max="17" width="9.42578125" style="28"/>
    <col min="18" max="18" width="14.42578125" style="7" bestFit="1" customWidth="1"/>
    <col min="19" max="19" width="8.28515625" style="7" bestFit="1" customWidth="1"/>
    <col min="20" max="20" width="6.140625" style="7" bestFit="1" customWidth="1"/>
    <col min="21" max="21" width="12" style="7" bestFit="1" customWidth="1"/>
    <col min="22" max="22" width="9.42578125" style="7"/>
    <col min="23" max="23" width="17.42578125" style="83" bestFit="1" customWidth="1"/>
    <col min="24" max="24" width="8" style="23" bestFit="1" customWidth="1"/>
    <col min="25" max="25" width="9.42578125" style="7"/>
    <col min="26" max="26" width="7.28515625" style="7" bestFit="1" customWidth="1"/>
    <col min="27" max="27" width="12" style="7" bestFit="1" customWidth="1"/>
    <col min="28" max="28" width="7" style="7" bestFit="1" customWidth="1"/>
    <col min="29" max="29" width="9.42578125" style="28"/>
    <col min="30" max="30" width="12.7109375" style="83" bestFit="1" customWidth="1"/>
    <col min="31" max="31" width="7.28515625" style="7" bestFit="1" customWidth="1"/>
    <col min="32" max="32" width="12" style="7" bestFit="1" customWidth="1"/>
    <col min="33" max="33" width="7" style="7" bestFit="1" customWidth="1"/>
    <col min="34" max="34" width="9.42578125" style="7"/>
    <col min="35" max="35" width="12.7109375" style="83" bestFit="1" customWidth="1"/>
    <col min="36" max="16384" width="9.42578125" style="7"/>
  </cols>
  <sheetData>
    <row r="1" spans="1:35" s="64" customFormat="1" ht="51" x14ac:dyDescent="0.2">
      <c r="A1" s="64" t="s">
        <v>218</v>
      </c>
      <c r="B1" s="42" t="s">
        <v>175</v>
      </c>
      <c r="C1" s="64" t="s">
        <v>219</v>
      </c>
      <c r="D1" s="65" t="s">
        <v>56</v>
      </c>
      <c r="E1" s="64" t="s">
        <v>57</v>
      </c>
      <c r="F1" s="64" t="s">
        <v>310</v>
      </c>
      <c r="G1" s="64" t="s">
        <v>311</v>
      </c>
      <c r="H1" s="252" t="s">
        <v>312</v>
      </c>
      <c r="I1" s="252" t="s">
        <v>250</v>
      </c>
      <c r="J1" s="81" t="s">
        <v>216</v>
      </c>
      <c r="K1" s="64" t="s">
        <v>313</v>
      </c>
      <c r="L1" s="64" t="s">
        <v>250</v>
      </c>
      <c r="M1" s="64" t="s">
        <v>216</v>
      </c>
      <c r="N1" s="64" t="s">
        <v>293</v>
      </c>
      <c r="O1" s="64" t="s">
        <v>314</v>
      </c>
      <c r="P1" s="252" t="s">
        <v>323</v>
      </c>
      <c r="Q1" s="252" t="s">
        <v>250</v>
      </c>
      <c r="R1" s="64" t="s">
        <v>216</v>
      </c>
      <c r="S1" s="64" t="s">
        <v>202</v>
      </c>
      <c r="T1" s="64" t="s">
        <v>315</v>
      </c>
      <c r="U1" s="252" t="s">
        <v>358</v>
      </c>
      <c r="V1" s="252" t="s">
        <v>250</v>
      </c>
      <c r="W1" s="89" t="s">
        <v>216</v>
      </c>
      <c r="X1" s="257" t="s">
        <v>359</v>
      </c>
      <c r="Y1" s="252" t="s">
        <v>250</v>
      </c>
      <c r="Z1" s="64" t="s">
        <v>203</v>
      </c>
      <c r="AA1" s="252" t="s">
        <v>164</v>
      </c>
      <c r="AB1" s="66" t="s">
        <v>129</v>
      </c>
      <c r="AC1" s="261" t="s">
        <v>250</v>
      </c>
      <c r="AD1" s="81" t="s">
        <v>216</v>
      </c>
      <c r="AE1" s="64" t="s">
        <v>76</v>
      </c>
      <c r="AF1" s="252" t="s">
        <v>77</v>
      </c>
      <c r="AG1" s="66" t="s">
        <v>129</v>
      </c>
      <c r="AH1" s="261" t="s">
        <v>250</v>
      </c>
      <c r="AI1" s="81" t="s">
        <v>216</v>
      </c>
    </row>
    <row r="2" spans="1:35" x14ac:dyDescent="0.2">
      <c r="A2" s="24" t="s">
        <v>8</v>
      </c>
      <c r="B2" s="9">
        <v>1</v>
      </c>
      <c r="C2" s="25">
        <v>1476090</v>
      </c>
      <c r="D2" s="26">
        <f>(C2/144043697)*25000</f>
        <v>256.18788443065301</v>
      </c>
      <c r="E2" s="7">
        <v>534</v>
      </c>
      <c r="G2" s="7">
        <f t="shared" ref="G2:G33" si="0">E2+F2</f>
        <v>534</v>
      </c>
      <c r="H2" s="253">
        <f t="shared" ref="H2:H33" si="1">F2/D2</f>
        <v>0</v>
      </c>
      <c r="I2" s="254">
        <v>0</v>
      </c>
      <c r="J2" s="86" t="s">
        <v>220</v>
      </c>
      <c r="K2" s="255">
        <f t="shared" ref="K2:K33" si="2">G2/D2</f>
        <v>2.0844077040830844</v>
      </c>
      <c r="L2" s="7">
        <v>0</v>
      </c>
      <c r="M2" s="7" t="s">
        <v>221</v>
      </c>
      <c r="N2" s="28">
        <v>379.15806895736648</v>
      </c>
      <c r="O2" s="20">
        <v>211</v>
      </c>
      <c r="P2" s="256">
        <v>0.55649613518768448</v>
      </c>
      <c r="Q2" s="247" t="str">
        <f t="shared" ref="Q2:Q64" si="3">IF(P2&gt;1,"1",(IF(P2&lt;0.75,"-1","0")))</f>
        <v>-1</v>
      </c>
      <c r="R2" s="12" t="str">
        <f t="shared" ref="R2:R64" si="4">IF(P2&gt;1,"Green (&gt; 100%)",(IF(P2&lt;0.75,"Orange (&lt; 75%)","Gray (75% - 99%)")))</f>
        <v>Orange (&lt; 75%)</v>
      </c>
      <c r="S2" s="12">
        <v>81</v>
      </c>
      <c r="T2" s="11">
        <f>O2+S2</f>
        <v>292</v>
      </c>
      <c r="U2" s="248">
        <f>T2/N2</f>
        <v>0.77012735296115575</v>
      </c>
      <c r="V2" s="247" t="str">
        <f t="shared" ref="V2:V64" si="5">IF(U2&gt;10,"1",(IF(U2&lt;1,"-1","0")))</f>
        <v>-1</v>
      </c>
      <c r="W2" s="12" t="str">
        <f t="shared" ref="W2:W64" si="6">IF(U2&gt;10,"Green (&gt; 1000%)",(IF(U2&lt;-1,"Orange (&lt; 100%)","Gray (100% - 1000%)")))</f>
        <v>Gray (100% - 1000%)</v>
      </c>
      <c r="X2" s="258" t="s">
        <v>201</v>
      </c>
      <c r="Y2" s="259" t="str">
        <f t="shared" ref="Y2:Y33" si="7">IF(X2="No","Red","Green")</f>
        <v>Red</v>
      </c>
      <c r="Z2" s="26">
        <v>471</v>
      </c>
      <c r="AA2" s="260">
        <f t="shared" ref="AA2:AA33" si="8">(Z2/C2)*100000</f>
        <v>31.908623457919234</v>
      </c>
      <c r="AB2" s="63">
        <f>(AA2-$AA$67)/$AA$68</f>
        <v>0.25673464674237384</v>
      </c>
      <c r="AC2" s="247" t="str">
        <f t="shared" ref="AC2:AC59" si="9">IF(AB2&gt;=2,"3",(IF(AB2&gt;=1,"2",IF(AB2&gt;=0.5,"1",IF(AB2&gt;=-0.5,"0","-1")))))</f>
        <v>0</v>
      </c>
      <c r="AD2" s="82" t="str">
        <f t="shared" ref="AD2:AD64" si="10">IF(AB2&gt;=2,"Purple &gt;2",(IF(AB2&gt;=1,"Blue [1-2]",IF(AB2&gt;=0.5,"Green [.5 - 1]",IF(AB2&gt;=-0.5,"Gray [(-.5)- .5]","Orange ( &lt; -.5)")))))</f>
        <v>Gray [(-.5)- .5]</v>
      </c>
      <c r="AE2" s="28">
        <v>43</v>
      </c>
      <c r="AF2" s="255">
        <f t="shared" ref="AF2:AF33" si="11">AE2/Z2</f>
        <v>9.1295116772823773E-2</v>
      </c>
      <c r="AG2" s="63">
        <f>(AF2-$AF$67)/$AF$68</f>
        <v>-0.71631615843600871</v>
      </c>
      <c r="AH2" s="247" t="str">
        <f t="shared" ref="AH2" si="12">IF(AG2&gt;=2,"3",(IF(AG2&gt;=1,"2",IF(AG2&gt;=0.5,"1",IF(AG2&gt;=-0.5,"0","-1")))))</f>
        <v>-1</v>
      </c>
      <c r="AI2" s="82" t="str">
        <f t="shared" ref="AI2:AI64" si="13">IF(AG2&gt;=2,"Purple &gt;2",(IF(AG2&gt;=1,"Blue [1-2]",IF(AG2&gt;=0.5,"Green [.5 - 1]",IF(AG2&gt;=-0.5,"Gray [(-.5)- .5]","Orange ( &lt; -.5)")))))</f>
        <v>Orange ( &lt; -.5)</v>
      </c>
    </row>
    <row r="3" spans="1:35" x14ac:dyDescent="0.2">
      <c r="A3" s="24" t="s">
        <v>132</v>
      </c>
      <c r="B3" s="9">
        <v>3</v>
      </c>
      <c r="C3" s="25">
        <v>388335</v>
      </c>
      <c r="D3" s="26">
        <f t="shared" ref="D3:D33" si="14">(C3/144043697)*25000</f>
        <v>67.398818568229331</v>
      </c>
      <c r="E3" s="7">
        <v>272</v>
      </c>
      <c r="G3" s="7">
        <f t="shared" si="0"/>
        <v>272</v>
      </c>
      <c r="H3" s="253">
        <f t="shared" si="1"/>
        <v>0</v>
      </c>
      <c r="I3" s="254">
        <v>0</v>
      </c>
      <c r="J3" s="86" t="s">
        <v>220</v>
      </c>
      <c r="K3" s="255">
        <f t="shared" si="2"/>
        <v>4.0356790486564433</v>
      </c>
      <c r="L3" s="7">
        <v>1</v>
      </c>
      <c r="M3" s="7" t="s">
        <v>222</v>
      </c>
      <c r="N3" s="28">
        <v>99.750251480979415</v>
      </c>
      <c r="O3" s="20">
        <v>169</v>
      </c>
      <c r="P3" s="256">
        <v>1.6942313176245503</v>
      </c>
      <c r="Q3" s="247" t="str">
        <f t="shared" si="3"/>
        <v>1</v>
      </c>
      <c r="R3" s="12" t="str">
        <f t="shared" si="4"/>
        <v>Green (&gt; 100%)</v>
      </c>
      <c r="T3" s="11">
        <f t="shared" ref="T3:T65" si="15">O3+S3</f>
        <v>169</v>
      </c>
      <c r="U3" s="248">
        <f t="shared" ref="U3:U65" si="16">T3/N3</f>
        <v>1.6942313176245503</v>
      </c>
      <c r="V3" s="247" t="str">
        <f t="shared" si="5"/>
        <v>0</v>
      </c>
      <c r="W3" s="12" t="str">
        <f t="shared" si="6"/>
        <v>Gray (100% - 1000%)</v>
      </c>
      <c r="X3" s="258" t="s">
        <v>197</v>
      </c>
      <c r="Y3" s="259" t="str">
        <f t="shared" si="7"/>
        <v>Red</v>
      </c>
      <c r="Z3" s="26">
        <v>21</v>
      </c>
      <c r="AA3" s="260">
        <f t="shared" si="8"/>
        <v>5.4077021128664686</v>
      </c>
      <c r="AB3" s="63">
        <f t="shared" ref="AB3:AB65" si="17">(AA3-$AA$67)/$AA$68</f>
        <v>-0.82630061140219158</v>
      </c>
      <c r="AC3" s="247" t="str">
        <f t="shared" si="9"/>
        <v>-1</v>
      </c>
      <c r="AD3" s="82" t="str">
        <f t="shared" si="10"/>
        <v>Orange ( &lt; -.5)</v>
      </c>
      <c r="AE3" s="28">
        <v>2</v>
      </c>
      <c r="AF3" s="255">
        <f t="shared" si="11"/>
        <v>9.5238095238095233E-2</v>
      </c>
      <c r="AG3" s="63">
        <f t="shared" ref="AG3:AG65" si="18">(AF3-$AF$67)/$AF$68</f>
        <v>-0.63785406079817075</v>
      </c>
      <c r="AH3" s="247" t="str">
        <f t="shared" ref="AH3" si="19">IF(AG3&gt;=2,"3",(IF(AG3&gt;=1,"2",IF(AG3&gt;=0.5,"1",IF(AG3&gt;=-0.5,"0","-1")))))</f>
        <v>-1</v>
      </c>
      <c r="AI3" s="82" t="str">
        <f t="shared" si="13"/>
        <v>Orange ( &lt; -.5)</v>
      </c>
    </row>
    <row r="4" spans="1:35" x14ac:dyDescent="0.2">
      <c r="A4" s="24" t="s">
        <v>154</v>
      </c>
      <c r="B4" s="9">
        <v>4</v>
      </c>
      <c r="C4" s="25">
        <v>892781</v>
      </c>
      <c r="D4" s="26">
        <f t="shared" si="14"/>
        <v>154.94968169277132</v>
      </c>
      <c r="E4" s="7">
        <v>233</v>
      </c>
      <c r="G4" s="7">
        <f t="shared" si="0"/>
        <v>233</v>
      </c>
      <c r="H4" s="253">
        <f t="shared" si="1"/>
        <v>0</v>
      </c>
      <c r="I4" s="254">
        <v>0</v>
      </c>
      <c r="J4" s="86" t="s">
        <v>220</v>
      </c>
      <c r="K4" s="255">
        <f t="shared" si="2"/>
        <v>1.5037139634916066</v>
      </c>
      <c r="L4" s="7">
        <v>0</v>
      </c>
      <c r="M4" s="7" t="s">
        <v>221</v>
      </c>
      <c r="N4" s="28">
        <v>229.32552890530155</v>
      </c>
      <c r="O4" s="20">
        <v>239</v>
      </c>
      <c r="P4" s="256">
        <v>1.0421866293773749</v>
      </c>
      <c r="Q4" s="247" t="str">
        <f t="shared" si="3"/>
        <v>1</v>
      </c>
      <c r="R4" s="12" t="str">
        <f t="shared" si="4"/>
        <v>Green (&gt; 100%)</v>
      </c>
      <c r="S4" s="12">
        <v>32</v>
      </c>
      <c r="T4" s="11">
        <f t="shared" si="15"/>
        <v>271</v>
      </c>
      <c r="U4" s="248">
        <f t="shared" si="16"/>
        <v>1.1817262617626303</v>
      </c>
      <c r="V4" s="247" t="str">
        <f t="shared" si="5"/>
        <v>0</v>
      </c>
      <c r="W4" s="12" t="str">
        <f t="shared" si="6"/>
        <v>Gray (100% - 1000%)</v>
      </c>
      <c r="X4" s="258" t="s">
        <v>197</v>
      </c>
      <c r="Y4" s="259" t="str">
        <f t="shared" si="7"/>
        <v>Red</v>
      </c>
      <c r="Z4" s="26">
        <v>257</v>
      </c>
      <c r="AA4" s="260">
        <f t="shared" si="8"/>
        <v>28.786454908874628</v>
      </c>
      <c r="AB4" s="63">
        <f t="shared" si="17"/>
        <v>0.12913838031608912</v>
      </c>
      <c r="AC4" s="247" t="str">
        <f t="shared" si="9"/>
        <v>0</v>
      </c>
      <c r="AD4" s="82" t="str">
        <f t="shared" si="10"/>
        <v>Gray [(-.5)- .5]</v>
      </c>
      <c r="AE4" s="28">
        <v>16</v>
      </c>
      <c r="AF4" s="255">
        <f t="shared" si="11"/>
        <v>6.2256809338521402E-2</v>
      </c>
      <c r="AG4" s="63">
        <f t="shared" si="18"/>
        <v>-1.2941551025781826</v>
      </c>
      <c r="AH4" s="247" t="str">
        <f t="shared" ref="AH4" si="20">IF(AG4&gt;=2,"3",(IF(AG4&gt;=1,"2",IF(AG4&gt;=0.5,"1",IF(AG4&gt;=-0.5,"0","-1")))))</f>
        <v>-1</v>
      </c>
      <c r="AI4" s="82" t="str">
        <f t="shared" si="13"/>
        <v>Orange ( &lt; -.5)</v>
      </c>
    </row>
    <row r="5" spans="1:35" x14ac:dyDescent="0.2">
      <c r="A5" s="24" t="s">
        <v>150</v>
      </c>
      <c r="B5" s="9">
        <v>6</v>
      </c>
      <c r="C5" s="25">
        <v>2324310</v>
      </c>
      <c r="D5" s="26">
        <f t="shared" si="14"/>
        <v>403.40362827538371</v>
      </c>
      <c r="E5" s="7">
        <v>3923</v>
      </c>
      <c r="F5" s="7">
        <v>57</v>
      </c>
      <c r="G5" s="7">
        <f t="shared" si="0"/>
        <v>3980</v>
      </c>
      <c r="H5" s="253">
        <f t="shared" si="1"/>
        <v>0.14129768798482129</v>
      </c>
      <c r="I5" s="254">
        <v>2</v>
      </c>
      <c r="J5" s="86" t="s">
        <v>223</v>
      </c>
      <c r="K5" s="255">
        <f t="shared" si="2"/>
        <v>9.8660490908699785</v>
      </c>
      <c r="L5" s="7">
        <v>1</v>
      </c>
      <c r="M5" s="7" t="s">
        <v>222</v>
      </c>
      <c r="N5" s="28">
        <v>597.0373698475679</v>
      </c>
      <c r="O5" s="20">
        <v>507</v>
      </c>
      <c r="P5" s="256">
        <v>0.84919307501546226</v>
      </c>
      <c r="Q5" s="247" t="str">
        <f t="shared" si="3"/>
        <v>0</v>
      </c>
      <c r="R5" s="12" t="str">
        <f t="shared" si="4"/>
        <v>Gray (75% - 99%)</v>
      </c>
      <c r="S5" s="12">
        <v>7081</v>
      </c>
      <c r="T5" s="11">
        <f t="shared" si="15"/>
        <v>7588</v>
      </c>
      <c r="U5" s="248">
        <f t="shared" si="16"/>
        <v>12.709422195694925</v>
      </c>
      <c r="V5" s="247" t="str">
        <f t="shared" si="5"/>
        <v>1</v>
      </c>
      <c r="W5" s="12" t="str">
        <f t="shared" si="6"/>
        <v>Green (&gt; 1000%)</v>
      </c>
      <c r="X5" s="258" t="s">
        <v>197</v>
      </c>
      <c r="Y5" s="259" t="str">
        <f t="shared" si="7"/>
        <v>Red</v>
      </c>
      <c r="Z5" s="26">
        <v>912</v>
      </c>
      <c r="AA5" s="260">
        <f t="shared" si="8"/>
        <v>39.237451114524312</v>
      </c>
      <c r="AB5" s="63">
        <f t="shared" si="17"/>
        <v>0.55624795986912945</v>
      </c>
      <c r="AC5" s="247" t="str">
        <f t="shared" si="9"/>
        <v>1</v>
      </c>
      <c r="AD5" s="82" t="str">
        <f t="shared" si="10"/>
        <v>Green [.5 - 1]</v>
      </c>
      <c r="AE5" s="28">
        <v>71</v>
      </c>
      <c r="AF5" s="255">
        <f t="shared" si="11"/>
        <v>7.7850877192982462E-2</v>
      </c>
      <c r="AG5" s="63">
        <f t="shared" si="18"/>
        <v>-0.98384570440510433</v>
      </c>
      <c r="AH5" s="247" t="str">
        <f t="shared" ref="AH5" si="21">IF(AG5&gt;=2,"3",(IF(AG5&gt;=1,"2",IF(AG5&gt;=0.5,"1",IF(AG5&gt;=-0.5,"0","-1")))))</f>
        <v>-1</v>
      </c>
      <c r="AI5" s="82" t="str">
        <f t="shared" si="13"/>
        <v>Orange ( &lt; -.5)</v>
      </c>
    </row>
    <row r="6" spans="1:35" x14ac:dyDescent="0.2">
      <c r="A6" s="24" t="s">
        <v>183</v>
      </c>
      <c r="B6" s="9">
        <v>9</v>
      </c>
      <c r="C6" s="25">
        <v>1776795</v>
      </c>
      <c r="D6" s="26">
        <f t="shared" si="14"/>
        <v>308.37777650208466</v>
      </c>
      <c r="E6" s="7">
        <v>431</v>
      </c>
      <c r="G6" s="7">
        <f t="shared" si="0"/>
        <v>431</v>
      </c>
      <c r="H6" s="253">
        <f t="shared" si="1"/>
        <v>0</v>
      </c>
      <c r="I6" s="254">
        <v>0</v>
      </c>
      <c r="J6" s="86" t="s">
        <v>220</v>
      </c>
      <c r="K6" s="255">
        <f t="shared" si="2"/>
        <v>1.3976363825202118</v>
      </c>
      <c r="L6" s="7">
        <v>0</v>
      </c>
      <c r="M6" s="7" t="s">
        <v>221</v>
      </c>
      <c r="N6" s="28">
        <v>456.39910922308525</v>
      </c>
      <c r="O6" s="20">
        <v>481</v>
      </c>
      <c r="P6" s="256">
        <v>1.0539021445918073</v>
      </c>
      <c r="Q6" s="247" t="str">
        <f t="shared" si="3"/>
        <v>1</v>
      </c>
      <c r="R6" s="12" t="str">
        <f t="shared" si="4"/>
        <v>Green (&gt; 100%)</v>
      </c>
      <c r="S6" s="12">
        <v>55</v>
      </c>
      <c r="T6" s="11">
        <f t="shared" si="15"/>
        <v>536</v>
      </c>
      <c r="U6" s="248">
        <f t="shared" si="16"/>
        <v>1.1744107058237185</v>
      </c>
      <c r="V6" s="247" t="str">
        <f t="shared" si="5"/>
        <v>0</v>
      </c>
      <c r="W6" s="12" t="str">
        <f t="shared" si="6"/>
        <v>Gray (100% - 1000%)</v>
      </c>
      <c r="X6" s="258" t="s">
        <v>197</v>
      </c>
      <c r="Y6" s="259" t="str">
        <f t="shared" si="7"/>
        <v>Red</v>
      </c>
      <c r="Z6" s="26">
        <v>172</v>
      </c>
      <c r="AA6" s="260">
        <f t="shared" si="8"/>
        <v>9.6803514192689644</v>
      </c>
      <c r="AB6" s="63">
        <f t="shared" si="17"/>
        <v>-0.65168668820043529</v>
      </c>
      <c r="AC6" s="247" t="str">
        <f t="shared" si="9"/>
        <v>-1</v>
      </c>
      <c r="AD6" s="82" t="str">
        <f t="shared" si="10"/>
        <v>Orange ( &lt; -.5)</v>
      </c>
      <c r="AE6" s="28">
        <v>11</v>
      </c>
      <c r="AF6" s="255">
        <f t="shared" si="11"/>
        <v>6.3953488372093026E-2</v>
      </c>
      <c r="AG6" s="63">
        <f t="shared" si="18"/>
        <v>-1.2603925555177071</v>
      </c>
      <c r="AH6" s="247" t="str">
        <f t="shared" ref="AH6" si="22">IF(AG6&gt;=2,"3",(IF(AG6&gt;=1,"2",IF(AG6&gt;=0.5,"1",IF(AG6&gt;=-0.5,"0","-1")))))</f>
        <v>-1</v>
      </c>
      <c r="AI6" s="82" t="str">
        <f t="shared" si="13"/>
        <v>Orange ( &lt; -.5)</v>
      </c>
    </row>
    <row r="7" spans="1:35" x14ac:dyDescent="0.2">
      <c r="A7" s="24" t="s">
        <v>161</v>
      </c>
      <c r="B7" s="9">
        <v>10</v>
      </c>
      <c r="C7" s="25">
        <v>3400874</v>
      </c>
      <c r="D7" s="26">
        <f t="shared" si="14"/>
        <v>590.25040158473576</v>
      </c>
      <c r="E7" s="7">
        <v>1168</v>
      </c>
      <c r="F7" s="7">
        <v>22</v>
      </c>
      <c r="G7" s="7">
        <f t="shared" si="0"/>
        <v>1190</v>
      </c>
      <c r="H7" s="253">
        <f t="shared" si="1"/>
        <v>3.727231686913423E-2</v>
      </c>
      <c r="I7" s="254">
        <v>1</v>
      </c>
      <c r="J7" s="86" t="s">
        <v>51</v>
      </c>
      <c r="K7" s="255">
        <f t="shared" si="2"/>
        <v>2.0160935033758971</v>
      </c>
      <c r="L7" s="7">
        <v>0</v>
      </c>
      <c r="M7" s="7" t="s">
        <v>221</v>
      </c>
      <c r="N7" s="28">
        <v>873.57059434540895</v>
      </c>
      <c r="O7" s="20">
        <v>446</v>
      </c>
      <c r="P7" s="256">
        <v>0.51054832075042589</v>
      </c>
      <c r="Q7" s="247" t="str">
        <f t="shared" si="3"/>
        <v>-1</v>
      </c>
      <c r="R7" s="12" t="str">
        <f t="shared" si="4"/>
        <v>Orange (&lt; 75%)</v>
      </c>
      <c r="S7" s="12">
        <v>8507</v>
      </c>
      <c r="T7" s="11">
        <f t="shared" si="15"/>
        <v>8953</v>
      </c>
      <c r="U7" s="248">
        <f t="shared" si="16"/>
        <v>10.248742411835343</v>
      </c>
      <c r="V7" s="247" t="str">
        <f t="shared" si="5"/>
        <v>1</v>
      </c>
      <c r="W7" s="12" t="str">
        <f t="shared" si="6"/>
        <v>Green (&gt; 1000%)</v>
      </c>
      <c r="X7" s="258" t="s">
        <v>198</v>
      </c>
      <c r="Y7" s="259" t="str">
        <f t="shared" si="7"/>
        <v>Green</v>
      </c>
      <c r="Z7" s="26">
        <v>870</v>
      </c>
      <c r="AA7" s="260">
        <f t="shared" si="8"/>
        <v>25.581659302873319</v>
      </c>
      <c r="AB7" s="63">
        <f t="shared" si="17"/>
        <v>-1.8346749695585171E-3</v>
      </c>
      <c r="AC7" s="247" t="str">
        <f t="shared" si="9"/>
        <v>0</v>
      </c>
      <c r="AD7" s="82" t="str">
        <f t="shared" si="10"/>
        <v>Gray [(-.5)- .5]</v>
      </c>
      <c r="AE7" s="28">
        <v>69</v>
      </c>
      <c r="AF7" s="255">
        <f t="shared" si="11"/>
        <v>7.9310344827586213E-2</v>
      </c>
      <c r="AG7" s="63">
        <f t="shared" si="18"/>
        <v>-0.9548034732455537</v>
      </c>
      <c r="AH7" s="247" t="str">
        <f t="shared" ref="AH7" si="23">IF(AG7&gt;=2,"3",(IF(AG7&gt;=1,"2",IF(AG7&gt;=0.5,"1",IF(AG7&gt;=-0.5,"0","-1")))))</f>
        <v>-1</v>
      </c>
      <c r="AI7" s="82" t="str">
        <f t="shared" si="13"/>
        <v>Orange ( &lt; -.5)</v>
      </c>
    </row>
    <row r="8" spans="1:35" x14ac:dyDescent="0.2">
      <c r="A8" s="24" t="s">
        <v>135</v>
      </c>
      <c r="B8" s="9">
        <v>12</v>
      </c>
      <c r="C8" s="25">
        <v>2840498</v>
      </c>
      <c r="D8" s="26">
        <f t="shared" si="14"/>
        <v>492.99241465594986</v>
      </c>
      <c r="E8" s="7">
        <v>176</v>
      </c>
      <c r="F8" s="7">
        <v>105</v>
      </c>
      <c r="G8" s="7">
        <f t="shared" si="0"/>
        <v>281</v>
      </c>
      <c r="H8" s="253">
        <f t="shared" si="1"/>
        <v>0.21298502142934092</v>
      </c>
      <c r="I8" s="254">
        <v>2</v>
      </c>
      <c r="J8" s="86" t="s">
        <v>223</v>
      </c>
      <c r="K8" s="255">
        <f t="shared" si="2"/>
        <v>0.56998848592042661</v>
      </c>
      <c r="L8" s="7">
        <v>-1</v>
      </c>
      <c r="M8" s="7" t="s">
        <v>52</v>
      </c>
      <c r="N8" s="28">
        <v>729.62877369080582</v>
      </c>
      <c r="O8" s="20">
        <v>455</v>
      </c>
      <c r="P8" s="256">
        <v>0.62360479247329548</v>
      </c>
      <c r="Q8" s="247" t="str">
        <f t="shared" si="3"/>
        <v>-1</v>
      </c>
      <c r="R8" s="12" t="str">
        <f t="shared" si="4"/>
        <v>Orange (&lt; 75%)</v>
      </c>
      <c r="S8" s="12">
        <v>167</v>
      </c>
      <c r="T8" s="11">
        <f t="shared" si="15"/>
        <v>622</v>
      </c>
      <c r="U8" s="248">
        <f t="shared" si="16"/>
        <v>0.85248830971074674</v>
      </c>
      <c r="V8" s="247" t="str">
        <f t="shared" si="5"/>
        <v>-1</v>
      </c>
      <c r="W8" s="12" t="str">
        <f t="shared" si="6"/>
        <v>Gray (100% - 1000%)</v>
      </c>
      <c r="X8" s="258" t="s">
        <v>198</v>
      </c>
      <c r="Y8" s="259" t="str">
        <f t="shared" si="7"/>
        <v>Green</v>
      </c>
      <c r="Z8" s="26">
        <v>563</v>
      </c>
      <c r="AA8" s="260">
        <f t="shared" si="8"/>
        <v>19.82046810101609</v>
      </c>
      <c r="AB8" s="63">
        <f t="shared" si="17"/>
        <v>-0.23728208146844451</v>
      </c>
      <c r="AC8" s="247" t="str">
        <f t="shared" si="9"/>
        <v>0</v>
      </c>
      <c r="AD8" s="82" t="str">
        <f t="shared" si="10"/>
        <v>Gray [(-.5)- .5]</v>
      </c>
      <c r="AE8" s="28">
        <v>35</v>
      </c>
      <c r="AF8" s="255">
        <f t="shared" si="11"/>
        <v>6.216696269982238E-2</v>
      </c>
      <c r="AG8" s="63">
        <f t="shared" si="18"/>
        <v>-1.2959429783680516</v>
      </c>
      <c r="AH8" s="247" t="str">
        <f t="shared" ref="AH8" si="24">IF(AG8&gt;=2,"3",(IF(AG8&gt;=1,"2",IF(AG8&gt;=0.5,"1",IF(AG8&gt;=-0.5,"0","-1")))))</f>
        <v>-1</v>
      </c>
      <c r="AI8" s="82" t="str">
        <f t="shared" si="13"/>
        <v>Orange ( &lt; -.5)</v>
      </c>
    </row>
    <row r="9" spans="1:35" x14ac:dyDescent="0.2">
      <c r="A9" s="24" t="s">
        <v>134</v>
      </c>
      <c r="B9" s="9">
        <v>13</v>
      </c>
      <c r="C9" s="25">
        <v>2416018</v>
      </c>
      <c r="D9" s="26">
        <f t="shared" si="14"/>
        <v>419.32032610909732</v>
      </c>
      <c r="E9" s="7">
        <v>243</v>
      </c>
      <c r="F9" s="7">
        <v>59</v>
      </c>
      <c r="G9" s="7">
        <f t="shared" si="0"/>
        <v>302</v>
      </c>
      <c r="H9" s="253">
        <f t="shared" si="1"/>
        <v>0.14070388752070556</v>
      </c>
      <c r="I9" s="254">
        <v>2</v>
      </c>
      <c r="J9" s="86" t="s">
        <v>223</v>
      </c>
      <c r="K9" s="255">
        <f t="shared" si="2"/>
        <v>0.72021311917378095</v>
      </c>
      <c r="L9" s="7">
        <v>-1</v>
      </c>
      <c r="M9" s="7" t="s">
        <v>52</v>
      </c>
      <c r="N9" s="28">
        <v>620.59408264146396</v>
      </c>
      <c r="O9" s="20">
        <v>160</v>
      </c>
      <c r="P9" s="256">
        <v>0.25781747598846644</v>
      </c>
      <c r="Q9" s="247" t="str">
        <f t="shared" si="3"/>
        <v>-1</v>
      </c>
      <c r="R9" s="12" t="str">
        <f t="shared" si="4"/>
        <v>Orange (&lt; 75%)</v>
      </c>
      <c r="S9" s="12">
        <v>223</v>
      </c>
      <c r="T9" s="11">
        <f t="shared" si="15"/>
        <v>383</v>
      </c>
      <c r="U9" s="248">
        <f t="shared" si="16"/>
        <v>0.61715058314739157</v>
      </c>
      <c r="V9" s="247" t="str">
        <f t="shared" si="5"/>
        <v>-1</v>
      </c>
      <c r="W9" s="12" t="str">
        <f t="shared" si="6"/>
        <v>Gray (100% - 1000%)</v>
      </c>
      <c r="X9" s="258" t="s">
        <v>198</v>
      </c>
      <c r="Y9" s="259" t="str">
        <f t="shared" si="7"/>
        <v>Green</v>
      </c>
      <c r="Z9" s="26">
        <v>360</v>
      </c>
      <c r="AA9" s="260">
        <f t="shared" si="8"/>
        <v>14.900551237614952</v>
      </c>
      <c r="AB9" s="63">
        <f t="shared" si="17"/>
        <v>-0.43834842783523503</v>
      </c>
      <c r="AC9" s="247" t="str">
        <f t="shared" si="9"/>
        <v>0</v>
      </c>
      <c r="AD9" s="82" t="str">
        <f t="shared" si="10"/>
        <v>Gray [(-.5)- .5]</v>
      </c>
      <c r="AE9" s="28">
        <v>21</v>
      </c>
      <c r="AF9" s="255">
        <f t="shared" si="11"/>
        <v>5.8333333333333334E-2</v>
      </c>
      <c r="AG9" s="63">
        <f t="shared" si="18"/>
        <v>-1.3722291169584733</v>
      </c>
      <c r="AH9" s="247" t="str">
        <f t="shared" ref="AH9" si="25">IF(AG9&gt;=2,"3",(IF(AG9&gt;=1,"2",IF(AG9&gt;=0.5,"1",IF(AG9&gt;=-0.5,"0","-1")))))</f>
        <v>-1</v>
      </c>
      <c r="AI9" s="82" t="str">
        <f t="shared" si="13"/>
        <v>Orange ( &lt; -.5)</v>
      </c>
    </row>
    <row r="10" spans="1:35" x14ac:dyDescent="0.2">
      <c r="A10" s="24" t="s">
        <v>53</v>
      </c>
      <c r="B10" s="9">
        <v>70</v>
      </c>
      <c r="C10" s="25">
        <v>1647521</v>
      </c>
      <c r="D10" s="26">
        <f t="shared" si="14"/>
        <v>285.94118214002793</v>
      </c>
      <c r="E10" s="7">
        <v>328</v>
      </c>
      <c r="F10" s="7">
        <v>1</v>
      </c>
      <c r="G10" s="7">
        <f t="shared" si="0"/>
        <v>329</v>
      </c>
      <c r="H10" s="253">
        <f t="shared" si="1"/>
        <v>3.4972227243233928E-3</v>
      </c>
      <c r="I10" s="254">
        <v>0</v>
      </c>
      <c r="J10" s="86" t="s">
        <v>220</v>
      </c>
      <c r="K10" s="255">
        <f t="shared" si="2"/>
        <v>1.1505862763023962</v>
      </c>
      <c r="L10" s="7">
        <v>0</v>
      </c>
      <c r="M10" s="7" t="s">
        <v>221</v>
      </c>
      <c r="N10" s="28">
        <v>423.19294956724139</v>
      </c>
      <c r="O10" s="20">
        <v>373</v>
      </c>
      <c r="P10" s="256">
        <v>0.88139464606258477</v>
      </c>
      <c r="Q10" s="247" t="str">
        <f t="shared" si="3"/>
        <v>0</v>
      </c>
      <c r="R10" s="12" t="str">
        <f t="shared" si="4"/>
        <v>Gray (75% - 99%)</v>
      </c>
      <c r="S10" s="12">
        <v>5336</v>
      </c>
      <c r="T10" s="11">
        <f t="shared" si="15"/>
        <v>5709</v>
      </c>
      <c r="U10" s="248">
        <f t="shared" si="16"/>
        <v>13.490300360244762</v>
      </c>
      <c r="V10" s="247" t="str">
        <f t="shared" si="5"/>
        <v>1</v>
      </c>
      <c r="W10" s="12" t="str">
        <f t="shared" si="6"/>
        <v>Green (&gt; 1000%)</v>
      </c>
      <c r="X10" s="258" t="s">
        <v>197</v>
      </c>
      <c r="Y10" s="259" t="str">
        <f t="shared" si="7"/>
        <v>Red</v>
      </c>
      <c r="Z10" s="26">
        <v>254</v>
      </c>
      <c r="AA10" s="260">
        <f t="shared" si="8"/>
        <v>15.417102422366694</v>
      </c>
      <c r="AB10" s="63">
        <f t="shared" si="17"/>
        <v>-0.4172380996908544</v>
      </c>
      <c r="AC10" s="247" t="str">
        <f t="shared" si="9"/>
        <v>0</v>
      </c>
      <c r="AD10" s="82" t="str">
        <f t="shared" si="10"/>
        <v>Gray [(-.5)- .5]</v>
      </c>
      <c r="AE10" s="28">
        <v>13</v>
      </c>
      <c r="AF10" s="255">
        <f t="shared" si="11"/>
        <v>5.1181102362204724E-2</v>
      </c>
      <c r="AG10" s="63">
        <f t="shared" si="18"/>
        <v>-1.5145527562397312</v>
      </c>
      <c r="AH10" s="247" t="str">
        <f t="shared" ref="AH10" si="26">IF(AG10&gt;=2,"3",(IF(AG10&gt;=1,"2",IF(AG10&gt;=0.5,"1",IF(AG10&gt;=-0.5,"0","-1")))))</f>
        <v>-1</v>
      </c>
      <c r="AI10" s="82" t="str">
        <f t="shared" si="13"/>
        <v>Orange ( &lt; -.5)</v>
      </c>
    </row>
    <row r="11" spans="1:35" x14ac:dyDescent="0.2">
      <c r="A11" s="24" t="s">
        <v>290</v>
      </c>
      <c r="B11" s="9">
        <v>15</v>
      </c>
      <c r="C11" s="25">
        <v>7616352</v>
      </c>
      <c r="D11" s="26">
        <f t="shared" si="14"/>
        <v>1321.8822063418716</v>
      </c>
      <c r="E11" s="7">
        <v>656</v>
      </c>
      <c r="F11" s="7">
        <v>396</v>
      </c>
      <c r="G11" s="7">
        <f t="shared" si="0"/>
        <v>1052</v>
      </c>
      <c r="H11" s="253">
        <f t="shared" si="1"/>
        <v>0.29957283493199888</v>
      </c>
      <c r="I11" s="254">
        <v>2</v>
      </c>
      <c r="J11" s="86" t="s">
        <v>223</v>
      </c>
      <c r="K11" s="255">
        <f t="shared" si="2"/>
        <v>0.79583490492036069</v>
      </c>
      <c r="L11" s="7">
        <v>-1</v>
      </c>
      <c r="M11" s="7" t="s">
        <v>52</v>
      </c>
      <c r="N11" s="28">
        <v>1956.3856653859698</v>
      </c>
      <c r="O11" s="20">
        <v>2150</v>
      </c>
      <c r="P11" s="256">
        <v>1.0989653206111754</v>
      </c>
      <c r="Q11" s="247" t="str">
        <f t="shared" si="3"/>
        <v>1</v>
      </c>
      <c r="R11" s="12" t="str">
        <f t="shared" si="4"/>
        <v>Green (&gt; 100%)</v>
      </c>
      <c r="S11" s="12">
        <v>46</v>
      </c>
      <c r="T11" s="11">
        <f t="shared" si="15"/>
        <v>2196</v>
      </c>
      <c r="U11" s="248">
        <f t="shared" si="16"/>
        <v>1.1224780670056471</v>
      </c>
      <c r="V11" s="247" t="str">
        <f t="shared" si="5"/>
        <v>0</v>
      </c>
      <c r="W11" s="12" t="str">
        <f t="shared" si="6"/>
        <v>Gray (100% - 1000%)</v>
      </c>
      <c r="X11" s="258" t="s">
        <v>198</v>
      </c>
      <c r="Y11" s="259" t="str">
        <f t="shared" si="7"/>
        <v>Green</v>
      </c>
      <c r="Z11" s="26">
        <v>4788</v>
      </c>
      <c r="AA11" s="260">
        <f t="shared" si="8"/>
        <v>62.864741545558822</v>
      </c>
      <c r="AB11" s="63">
        <f t="shared" si="17"/>
        <v>1.5218441464337564</v>
      </c>
      <c r="AC11" s="247" t="str">
        <f t="shared" si="9"/>
        <v>2</v>
      </c>
      <c r="AD11" s="82" t="str">
        <f t="shared" si="10"/>
        <v>Blue [1-2]</v>
      </c>
      <c r="AE11" s="28">
        <v>733</v>
      </c>
      <c r="AF11" s="255">
        <f t="shared" si="11"/>
        <v>0.15309106098579783</v>
      </c>
      <c r="AG11" s="63">
        <f t="shared" si="18"/>
        <v>0.51337339000207771</v>
      </c>
      <c r="AH11" s="247" t="str">
        <f t="shared" ref="AH11" si="27">IF(AG11&gt;=2,"3",(IF(AG11&gt;=1,"2",IF(AG11&gt;=0.5,"1",IF(AG11&gt;=-0.5,"0","-1")))))</f>
        <v>1</v>
      </c>
      <c r="AI11" s="82" t="str">
        <f t="shared" si="13"/>
        <v>Green [.5 - 1]</v>
      </c>
    </row>
    <row r="12" spans="1:35" x14ac:dyDescent="0.2">
      <c r="A12" s="24" t="s">
        <v>15</v>
      </c>
      <c r="B12" s="9">
        <v>18</v>
      </c>
      <c r="C12" s="25">
        <v>1129015</v>
      </c>
      <c r="D12" s="26">
        <f t="shared" si="14"/>
        <v>195.9500872849716</v>
      </c>
      <c r="E12" s="7">
        <v>259</v>
      </c>
      <c r="G12" s="7">
        <f t="shared" si="0"/>
        <v>259</v>
      </c>
      <c r="H12" s="253">
        <f t="shared" si="1"/>
        <v>0</v>
      </c>
      <c r="I12" s="254">
        <v>0</v>
      </c>
      <c r="J12" s="86" t="s">
        <v>220</v>
      </c>
      <c r="K12" s="255">
        <f t="shared" si="2"/>
        <v>1.3217651677967077</v>
      </c>
      <c r="L12" s="7">
        <v>0</v>
      </c>
      <c r="M12" s="7" t="s">
        <v>221</v>
      </c>
      <c r="N12" s="28">
        <v>290.00612918175796</v>
      </c>
      <c r="O12" s="20">
        <v>32</v>
      </c>
      <c r="P12" s="256">
        <v>0.11034249548548118</v>
      </c>
      <c r="Q12" s="247" t="str">
        <f t="shared" si="3"/>
        <v>-1</v>
      </c>
      <c r="R12" s="12" t="str">
        <f t="shared" si="4"/>
        <v>Orange (&lt; 75%)</v>
      </c>
      <c r="S12" s="12">
        <v>5580</v>
      </c>
      <c r="T12" s="11">
        <f t="shared" si="15"/>
        <v>5612</v>
      </c>
      <c r="U12" s="248">
        <f t="shared" si="16"/>
        <v>19.351315145766261</v>
      </c>
      <c r="V12" s="247" t="str">
        <f t="shared" si="5"/>
        <v>1</v>
      </c>
      <c r="W12" s="12" t="str">
        <f t="shared" si="6"/>
        <v>Green (&gt; 1000%)</v>
      </c>
      <c r="X12" s="258" t="s">
        <v>197</v>
      </c>
      <c r="Y12" s="259" t="str">
        <f t="shared" si="7"/>
        <v>Red</v>
      </c>
      <c r="Z12" s="26">
        <v>220</v>
      </c>
      <c r="AA12" s="260">
        <f t="shared" si="8"/>
        <v>19.486012143328477</v>
      </c>
      <c r="AB12" s="63">
        <f t="shared" si="17"/>
        <v>-0.25095057207508575</v>
      </c>
      <c r="AC12" s="247" t="str">
        <f t="shared" si="9"/>
        <v>0</v>
      </c>
      <c r="AD12" s="82" t="str">
        <f t="shared" si="10"/>
        <v>Gray [(-.5)- .5]</v>
      </c>
      <c r="AE12" s="28">
        <v>14</v>
      </c>
      <c r="AF12" s="255">
        <f t="shared" si="11"/>
        <v>6.363636363636363E-2</v>
      </c>
      <c r="AG12" s="63">
        <f t="shared" si="18"/>
        <v>-1.2667030824955561</v>
      </c>
      <c r="AH12" s="247" t="str">
        <f t="shared" ref="AH12" si="28">IF(AG12&gt;=2,"3",(IF(AG12&gt;=1,"2",IF(AG12&gt;=0.5,"1",IF(AG12&gt;=-0.5,"0","-1")))))</f>
        <v>-1</v>
      </c>
      <c r="AI12" s="82" t="str">
        <f t="shared" si="13"/>
        <v>Orange ( &lt; -.5)</v>
      </c>
    </row>
    <row r="13" spans="1:35" x14ac:dyDescent="0.2">
      <c r="A13" s="24" t="s">
        <v>133</v>
      </c>
      <c r="B13" s="9">
        <v>19</v>
      </c>
      <c r="C13" s="25">
        <v>5387288</v>
      </c>
      <c r="D13" s="26">
        <f t="shared" si="14"/>
        <v>935.00932567705479</v>
      </c>
      <c r="E13" s="7">
        <v>817</v>
      </c>
      <c r="F13" s="7">
        <v>45</v>
      </c>
      <c r="G13" s="7">
        <f t="shared" si="0"/>
        <v>862</v>
      </c>
      <c r="H13" s="253">
        <f t="shared" si="1"/>
        <v>4.8127862219357866E-2</v>
      </c>
      <c r="I13" s="254">
        <v>1</v>
      </c>
      <c r="J13" s="86" t="s">
        <v>51</v>
      </c>
      <c r="K13" s="255">
        <f t="shared" si="2"/>
        <v>0.92191593851303288</v>
      </c>
      <c r="L13" s="7">
        <v>-1</v>
      </c>
      <c r="M13" s="7" t="s">
        <v>52</v>
      </c>
      <c r="N13" s="28">
        <v>1383.813802002041</v>
      </c>
      <c r="O13" s="20">
        <v>600</v>
      </c>
      <c r="P13" s="256">
        <v>0.43358434431853937</v>
      </c>
      <c r="Q13" s="247" t="str">
        <f t="shared" si="3"/>
        <v>-1</v>
      </c>
      <c r="R13" s="12" t="str">
        <f t="shared" si="4"/>
        <v>Orange (&lt; 75%)</v>
      </c>
      <c r="S13" s="12">
        <v>53</v>
      </c>
      <c r="T13" s="11">
        <f t="shared" si="15"/>
        <v>653</v>
      </c>
      <c r="U13" s="248">
        <f t="shared" si="16"/>
        <v>0.47188429473334365</v>
      </c>
      <c r="V13" s="247" t="str">
        <f t="shared" si="5"/>
        <v>-1</v>
      </c>
      <c r="W13" s="12" t="str">
        <f t="shared" si="6"/>
        <v>Gray (100% - 1000%)</v>
      </c>
      <c r="X13" s="258" t="s">
        <v>198</v>
      </c>
      <c r="Y13" s="259" t="str">
        <f t="shared" si="7"/>
        <v>Green</v>
      </c>
      <c r="Z13" s="26">
        <v>1186</v>
      </c>
      <c r="AA13" s="260">
        <f t="shared" si="8"/>
        <v>22.014787403235172</v>
      </c>
      <c r="AB13" s="63">
        <f t="shared" si="17"/>
        <v>-0.14760500417037167</v>
      </c>
      <c r="AC13" s="247" t="str">
        <f t="shared" si="9"/>
        <v>0</v>
      </c>
      <c r="AD13" s="82" t="str">
        <f t="shared" si="10"/>
        <v>Gray [(-.5)- .5]</v>
      </c>
      <c r="AE13" s="28">
        <v>239</v>
      </c>
      <c r="AF13" s="255">
        <f t="shared" si="11"/>
        <v>0.20151770657672849</v>
      </c>
      <c r="AG13" s="63">
        <f t="shared" si="18"/>
        <v>1.4770246572090331</v>
      </c>
      <c r="AH13" s="247" t="str">
        <f t="shared" ref="AH13" si="29">IF(AG13&gt;=2,"3",(IF(AG13&gt;=1,"2",IF(AG13&gt;=0.5,"1",IF(AG13&gt;=-0.5,"0","-1")))))</f>
        <v>2</v>
      </c>
      <c r="AI13" s="82" t="str">
        <f t="shared" si="13"/>
        <v>Blue [1-2]</v>
      </c>
    </row>
    <row r="14" spans="1:35" x14ac:dyDescent="0.2">
      <c r="A14" s="24" t="s">
        <v>291</v>
      </c>
      <c r="B14" s="9">
        <v>22</v>
      </c>
      <c r="C14" s="25">
        <v>2289990</v>
      </c>
      <c r="D14" s="26">
        <f t="shared" si="14"/>
        <v>397.44710245808255</v>
      </c>
      <c r="E14" s="7">
        <v>202</v>
      </c>
      <c r="F14" s="7">
        <v>24</v>
      </c>
      <c r="G14" s="7">
        <f t="shared" si="0"/>
        <v>226</v>
      </c>
      <c r="H14" s="253">
        <f t="shared" si="1"/>
        <v>6.0385394311765553E-2</v>
      </c>
      <c r="I14" s="254">
        <v>1</v>
      </c>
      <c r="J14" s="86" t="s">
        <v>51</v>
      </c>
      <c r="K14" s="255">
        <f t="shared" si="2"/>
        <v>0.56862912976912561</v>
      </c>
      <c r="L14" s="7">
        <v>-1</v>
      </c>
      <c r="M14" s="7" t="s">
        <v>52</v>
      </c>
      <c r="N14" s="28">
        <v>588.22171163796213</v>
      </c>
      <c r="O14" s="20">
        <v>368</v>
      </c>
      <c r="P14" s="256">
        <v>0.62561444557234591</v>
      </c>
      <c r="Q14" s="247" t="str">
        <f t="shared" si="3"/>
        <v>-1</v>
      </c>
      <c r="R14" s="12" t="str">
        <f t="shared" si="4"/>
        <v>Orange (&lt; 75%)</v>
      </c>
      <c r="S14" s="12">
        <v>21127</v>
      </c>
      <c r="T14" s="11">
        <f t="shared" si="15"/>
        <v>21495</v>
      </c>
      <c r="U14" s="248">
        <f t="shared" si="16"/>
        <v>36.542343770591238</v>
      </c>
      <c r="V14" s="247" t="str">
        <f t="shared" si="5"/>
        <v>1</v>
      </c>
      <c r="W14" s="12" t="str">
        <f t="shared" si="6"/>
        <v>Green (&gt; 1000%)</v>
      </c>
      <c r="X14" s="258" t="s">
        <v>198</v>
      </c>
      <c r="Y14" s="259" t="str">
        <f t="shared" si="7"/>
        <v>Green</v>
      </c>
      <c r="Z14" s="26">
        <v>699</v>
      </c>
      <c r="AA14" s="260">
        <f t="shared" si="8"/>
        <v>30.524150760483668</v>
      </c>
      <c r="AB14" s="63">
        <f t="shared" si="17"/>
        <v>0.20015424616920102</v>
      </c>
      <c r="AC14" s="247" t="str">
        <f t="shared" si="9"/>
        <v>0</v>
      </c>
      <c r="AD14" s="82" t="str">
        <f t="shared" si="10"/>
        <v>Gray [(-.5)- .5]</v>
      </c>
      <c r="AE14" s="28">
        <v>115</v>
      </c>
      <c r="AF14" s="255">
        <f t="shared" si="11"/>
        <v>0.16452074391988555</v>
      </c>
      <c r="AG14" s="63">
        <f t="shared" si="18"/>
        <v>0.74081488029745535</v>
      </c>
      <c r="AH14" s="247" t="str">
        <f t="shared" ref="AH14" si="30">IF(AG14&gt;=2,"3",(IF(AG14&gt;=1,"2",IF(AG14&gt;=0.5,"1",IF(AG14&gt;=-0.5,"0","-1")))))</f>
        <v>1</v>
      </c>
      <c r="AI14" s="82" t="str">
        <f t="shared" si="13"/>
        <v>Green [.5 - 1]</v>
      </c>
    </row>
    <row r="15" spans="1:35" x14ac:dyDescent="0.2">
      <c r="A15" s="24" t="s">
        <v>273</v>
      </c>
      <c r="B15" s="9">
        <v>26</v>
      </c>
      <c r="C15" s="25">
        <v>12043977</v>
      </c>
      <c r="D15" s="26">
        <f t="shared" si="14"/>
        <v>2090.3339144370889</v>
      </c>
      <c r="E15" s="7">
        <v>1151</v>
      </c>
      <c r="F15" s="7">
        <v>20</v>
      </c>
      <c r="G15" s="7">
        <f t="shared" si="0"/>
        <v>1171</v>
      </c>
      <c r="H15" s="253">
        <f t="shared" si="1"/>
        <v>9.5678493574007997E-3</v>
      </c>
      <c r="I15" s="254">
        <v>1</v>
      </c>
      <c r="J15" s="86" t="s">
        <v>51</v>
      </c>
      <c r="K15" s="255">
        <f t="shared" si="2"/>
        <v>0.56019757987581686</v>
      </c>
      <c r="L15" s="7">
        <v>-1</v>
      </c>
      <c r="M15" s="7" t="s">
        <v>52</v>
      </c>
      <c r="N15" s="28">
        <v>3093.6941933668918</v>
      </c>
      <c r="O15" s="20">
        <v>2988</v>
      </c>
      <c r="P15" s="256">
        <v>0.96583560405113478</v>
      </c>
      <c r="Q15" s="247" t="str">
        <f t="shared" si="3"/>
        <v>0</v>
      </c>
      <c r="R15" s="12" t="str">
        <f t="shared" si="4"/>
        <v>Gray (75% - 99%)</v>
      </c>
      <c r="S15" s="12">
        <v>4279</v>
      </c>
      <c r="T15" s="11">
        <f t="shared" si="15"/>
        <v>7267</v>
      </c>
      <c r="U15" s="248">
        <f t="shared" si="16"/>
        <v>2.3489716648726895</v>
      </c>
      <c r="V15" s="247" t="str">
        <f t="shared" si="5"/>
        <v>0</v>
      </c>
      <c r="W15" s="12" t="str">
        <f t="shared" si="6"/>
        <v>Gray (100% - 1000%)</v>
      </c>
      <c r="X15" s="258" t="s">
        <v>198</v>
      </c>
      <c r="Y15" s="259" t="str">
        <f t="shared" si="7"/>
        <v>Green</v>
      </c>
      <c r="Z15" s="26">
        <v>23345</v>
      </c>
      <c r="AA15" s="260">
        <f t="shared" si="8"/>
        <v>193.83132332451316</v>
      </c>
      <c r="AB15" s="63">
        <f t="shared" si="17"/>
        <v>6.8741646887442727</v>
      </c>
      <c r="AC15" s="247" t="str">
        <f t="shared" si="9"/>
        <v>3</v>
      </c>
      <c r="AD15" s="82" t="str">
        <f t="shared" si="10"/>
        <v>Purple &gt;2</v>
      </c>
      <c r="AE15" s="28">
        <v>3230</v>
      </c>
      <c r="AF15" s="255">
        <f t="shared" si="11"/>
        <v>0.13835939173270509</v>
      </c>
      <c r="AG15" s="63">
        <f>(AF15-$AF$67)/$AF$68</f>
        <v>0.22022502982585224</v>
      </c>
      <c r="AH15" s="247" t="str">
        <f t="shared" ref="AH15" si="31">IF(AG15&gt;=2,"3",(IF(AG15&gt;=1,"2",IF(AG15&gt;=0.5,"1",IF(AG15&gt;=-0.5,"0","-1")))))</f>
        <v>0</v>
      </c>
      <c r="AI15" s="82" t="str">
        <f t="shared" si="13"/>
        <v>Gray [(-.5)- .5]</v>
      </c>
    </row>
    <row r="16" spans="1:35" x14ac:dyDescent="0.2">
      <c r="A16" s="24" t="s">
        <v>171</v>
      </c>
      <c r="B16" s="9">
        <v>27</v>
      </c>
      <c r="C16" s="25">
        <v>2990128</v>
      </c>
      <c r="D16" s="26">
        <f t="shared" si="14"/>
        <v>518.96196471547103</v>
      </c>
      <c r="E16" s="7">
        <v>1251</v>
      </c>
      <c r="F16" s="7">
        <v>20</v>
      </c>
      <c r="G16" s="7">
        <f t="shared" si="0"/>
        <v>1271</v>
      </c>
      <c r="H16" s="253">
        <f t="shared" si="1"/>
        <v>3.8538469791259772E-2</v>
      </c>
      <c r="I16" s="254">
        <v>1</v>
      </c>
      <c r="J16" s="86" t="s">
        <v>51</v>
      </c>
      <c r="K16" s="255">
        <f t="shared" si="2"/>
        <v>2.4491197552345585</v>
      </c>
      <c r="L16" s="7">
        <v>0</v>
      </c>
      <c r="M16" s="7" t="s">
        <v>221</v>
      </c>
      <c r="N16" s="28">
        <v>768.06370777889708</v>
      </c>
      <c r="O16" s="20">
        <v>840</v>
      </c>
      <c r="P16" s="256">
        <v>1.0936592778600747</v>
      </c>
      <c r="Q16" s="247" t="str">
        <f t="shared" si="3"/>
        <v>1</v>
      </c>
      <c r="R16" s="12" t="str">
        <f t="shared" si="4"/>
        <v>Green (&gt; 100%)</v>
      </c>
      <c r="S16" s="12">
        <v>3146</v>
      </c>
      <c r="T16" s="11">
        <f t="shared" si="15"/>
        <v>3986</v>
      </c>
      <c r="U16" s="248">
        <f t="shared" si="16"/>
        <v>5.1896736685122118</v>
      </c>
      <c r="V16" s="247" t="str">
        <f t="shared" si="5"/>
        <v>0</v>
      </c>
      <c r="W16" s="12" t="str">
        <f t="shared" si="6"/>
        <v>Gray (100% - 1000%)</v>
      </c>
      <c r="X16" s="258" t="s">
        <v>197</v>
      </c>
      <c r="Y16" s="259" t="str">
        <f t="shared" si="7"/>
        <v>Red</v>
      </c>
      <c r="Z16" s="26">
        <v>607</v>
      </c>
      <c r="AA16" s="260">
        <f t="shared" si="8"/>
        <v>20.300134308631606</v>
      </c>
      <c r="AB16" s="63">
        <f t="shared" si="17"/>
        <v>-0.2176791624520053</v>
      </c>
      <c r="AC16" s="247" t="str">
        <f t="shared" si="9"/>
        <v>0</v>
      </c>
      <c r="AD16" s="82" t="str">
        <f t="shared" si="10"/>
        <v>Gray [(-.5)- .5]</v>
      </c>
      <c r="AE16" s="28">
        <v>27</v>
      </c>
      <c r="AF16" s="255">
        <f t="shared" si="11"/>
        <v>4.4481054365733116E-2</v>
      </c>
      <c r="AG16" s="63">
        <f t="shared" si="18"/>
        <v>-1.647878318300888</v>
      </c>
      <c r="AH16" s="247" t="str">
        <f t="shared" ref="AH16" si="32">IF(AG16&gt;=2,"3",(IF(AG16&gt;=1,"2",IF(AG16&gt;=0.5,"1",IF(AG16&gt;=-0.5,"0","-1")))))</f>
        <v>-1</v>
      </c>
      <c r="AI16" s="82" t="str">
        <f t="shared" si="13"/>
        <v>Orange ( &lt; -.5)</v>
      </c>
    </row>
    <row r="17" spans="1:35" x14ac:dyDescent="0.2">
      <c r="A17" s="24" t="s">
        <v>281</v>
      </c>
      <c r="B17" s="9">
        <v>29</v>
      </c>
      <c r="C17" s="25">
        <v>1912969</v>
      </c>
      <c r="D17" s="26">
        <f t="shared" si="14"/>
        <v>332.01192413160567</v>
      </c>
      <c r="E17" s="7">
        <v>828</v>
      </c>
      <c r="F17" s="7">
        <v>47</v>
      </c>
      <c r="G17" s="7">
        <f t="shared" si="0"/>
        <v>875</v>
      </c>
      <c r="H17" s="253">
        <f t="shared" si="1"/>
        <v>0.14156118074051385</v>
      </c>
      <c r="I17" s="254">
        <v>2</v>
      </c>
      <c r="J17" s="86" t="s">
        <v>223</v>
      </c>
      <c r="K17" s="255">
        <f t="shared" si="2"/>
        <v>2.6354475137861622</v>
      </c>
      <c r="L17" s="7">
        <v>1</v>
      </c>
      <c r="M17" s="7" t="s">
        <v>222</v>
      </c>
      <c r="N17" s="28">
        <v>491.3776477147764</v>
      </c>
      <c r="O17" s="20">
        <v>489</v>
      </c>
      <c r="P17" s="256">
        <v>0.99516126196249666</v>
      </c>
      <c r="Q17" s="247" t="str">
        <f t="shared" si="3"/>
        <v>0</v>
      </c>
      <c r="R17" s="12" t="str">
        <f t="shared" si="4"/>
        <v>Gray (75% - 99%)</v>
      </c>
      <c r="S17" s="12">
        <v>51</v>
      </c>
      <c r="T17" s="11">
        <f t="shared" si="15"/>
        <v>540</v>
      </c>
      <c r="U17" s="248">
        <f t="shared" si="16"/>
        <v>1.098951086829751</v>
      </c>
      <c r="V17" s="247" t="str">
        <f t="shared" si="5"/>
        <v>0</v>
      </c>
      <c r="W17" s="12" t="str">
        <f t="shared" si="6"/>
        <v>Gray (100% - 1000%)</v>
      </c>
      <c r="X17" s="258" t="s">
        <v>198</v>
      </c>
      <c r="Y17" s="259" t="str">
        <f t="shared" si="7"/>
        <v>Green</v>
      </c>
      <c r="Z17" s="26">
        <v>355</v>
      </c>
      <c r="AA17" s="260">
        <f t="shared" si="8"/>
        <v>18.557540660617082</v>
      </c>
      <c r="AB17" s="63">
        <f t="shared" si="17"/>
        <v>-0.28889519063627866</v>
      </c>
      <c r="AC17" s="247" t="str">
        <f t="shared" si="9"/>
        <v>0</v>
      </c>
      <c r="AD17" s="82" t="str">
        <f t="shared" si="10"/>
        <v>Gray [(-.5)- .5]</v>
      </c>
      <c r="AE17" s="28">
        <v>38</v>
      </c>
      <c r="AF17" s="255">
        <f t="shared" si="11"/>
        <v>0.10704225352112676</v>
      </c>
      <c r="AG17" s="63">
        <f t="shared" si="18"/>
        <v>-0.40296081248519788</v>
      </c>
      <c r="AH17" s="247" t="str">
        <f t="shared" ref="AH17" si="33">IF(AG17&gt;=2,"3",(IF(AG17&gt;=1,"2",IF(AG17&gt;=0.5,"1",IF(AG17&gt;=-0.5,"0","-1")))))</f>
        <v>0</v>
      </c>
      <c r="AI17" s="82" t="str">
        <f t="shared" si="13"/>
        <v>Gray [(-.5)- .5]</v>
      </c>
    </row>
    <row r="18" spans="1:35" x14ac:dyDescent="0.2">
      <c r="A18" s="24" t="s">
        <v>2</v>
      </c>
      <c r="B18" s="9">
        <v>30</v>
      </c>
      <c r="C18" s="25">
        <v>1437371</v>
      </c>
      <c r="D18" s="26">
        <f t="shared" si="14"/>
        <v>249.46787501573218</v>
      </c>
      <c r="E18" s="7">
        <v>109</v>
      </c>
      <c r="G18" s="7">
        <f t="shared" si="0"/>
        <v>109</v>
      </c>
      <c r="H18" s="253">
        <f t="shared" si="1"/>
        <v>0</v>
      </c>
      <c r="I18" s="254">
        <v>0</v>
      </c>
      <c r="J18" s="86" t="s">
        <v>220</v>
      </c>
      <c r="K18" s="255">
        <f t="shared" si="2"/>
        <v>0.43693000548918831</v>
      </c>
      <c r="L18" s="7">
        <v>-1</v>
      </c>
      <c r="M18" s="7" t="s">
        <v>52</v>
      </c>
      <c r="N18" s="28">
        <v>369.21245502328361</v>
      </c>
      <c r="O18" s="20">
        <v>219</v>
      </c>
      <c r="P18" s="256">
        <v>0.59315442103974858</v>
      </c>
      <c r="Q18" s="247" t="str">
        <f t="shared" si="3"/>
        <v>-1</v>
      </c>
      <c r="R18" s="12" t="str">
        <f t="shared" si="4"/>
        <v>Orange (&lt; 75%)</v>
      </c>
      <c r="S18" s="12">
        <v>2279</v>
      </c>
      <c r="T18" s="11">
        <f t="shared" si="15"/>
        <v>2498</v>
      </c>
      <c r="U18" s="248">
        <f t="shared" si="16"/>
        <v>6.7657522545995068</v>
      </c>
      <c r="V18" s="247" t="str">
        <f t="shared" si="5"/>
        <v>0</v>
      </c>
      <c r="W18" s="12" t="str">
        <f t="shared" si="6"/>
        <v>Gray (100% - 1000%)</v>
      </c>
      <c r="X18" s="258" t="s">
        <v>197</v>
      </c>
      <c r="Y18" s="259" t="str">
        <f t="shared" si="7"/>
        <v>Red</v>
      </c>
      <c r="Z18" s="26">
        <v>305</v>
      </c>
      <c r="AA18" s="260">
        <f t="shared" si="8"/>
        <v>21.219295505474925</v>
      </c>
      <c r="AB18" s="63">
        <f t="shared" si="17"/>
        <v>-0.18011503510948518</v>
      </c>
      <c r="AC18" s="247" t="str">
        <f t="shared" si="9"/>
        <v>0</v>
      </c>
      <c r="AD18" s="82" t="str">
        <f t="shared" si="10"/>
        <v>Gray [(-.5)- .5]</v>
      </c>
      <c r="AE18" s="28">
        <v>48</v>
      </c>
      <c r="AF18" s="255">
        <f t="shared" si="11"/>
        <v>0.15737704918032788</v>
      </c>
      <c r="AG18" s="63">
        <f t="shared" si="18"/>
        <v>0.59866110515339177</v>
      </c>
      <c r="AH18" s="247" t="str">
        <f t="shared" ref="AH18" si="34">IF(AG18&gt;=2,"3",(IF(AG18&gt;=1,"2",IF(AG18&gt;=0.5,"1",IF(AG18&gt;=-0.5,"0","-1")))))</f>
        <v>1</v>
      </c>
      <c r="AI18" s="82" t="str">
        <f t="shared" si="13"/>
        <v>Green [.5 - 1]</v>
      </c>
    </row>
    <row r="19" spans="1:35" x14ac:dyDescent="0.2">
      <c r="A19" s="24" t="s">
        <v>29</v>
      </c>
      <c r="B19" s="9">
        <v>32</v>
      </c>
      <c r="C19" s="25">
        <v>2379255</v>
      </c>
      <c r="D19" s="26">
        <f t="shared" si="14"/>
        <v>412.93979701173595</v>
      </c>
      <c r="E19" s="7">
        <v>365</v>
      </c>
      <c r="G19" s="7">
        <f t="shared" si="0"/>
        <v>365</v>
      </c>
      <c r="H19" s="253">
        <f t="shared" si="1"/>
        <v>0</v>
      </c>
      <c r="I19" s="254">
        <v>0</v>
      </c>
      <c r="J19" s="86" t="s">
        <v>220</v>
      </c>
      <c r="K19" s="255">
        <f t="shared" si="2"/>
        <v>0.88390608665317505</v>
      </c>
      <c r="L19" s="7">
        <v>-1</v>
      </c>
      <c r="M19" s="7" t="s">
        <v>52</v>
      </c>
      <c r="N19" s="28">
        <v>611.15089957736927</v>
      </c>
      <c r="O19" s="20">
        <v>551</v>
      </c>
      <c r="P19" s="256">
        <v>0.9015776633578293</v>
      </c>
      <c r="Q19" s="247" t="str">
        <f t="shared" si="3"/>
        <v>0</v>
      </c>
      <c r="R19" s="12" t="str">
        <f t="shared" si="4"/>
        <v>Gray (75% - 99%)</v>
      </c>
      <c r="S19" s="12">
        <v>2434</v>
      </c>
      <c r="T19" s="11">
        <f t="shared" si="15"/>
        <v>2985</v>
      </c>
      <c r="U19" s="248">
        <f t="shared" si="16"/>
        <v>4.8842274503141931</v>
      </c>
      <c r="V19" s="247" t="str">
        <f t="shared" si="5"/>
        <v>0</v>
      </c>
      <c r="W19" s="12" t="str">
        <f t="shared" si="6"/>
        <v>Gray (100% - 1000%)</v>
      </c>
      <c r="X19" s="258" t="s">
        <v>197</v>
      </c>
      <c r="Y19" s="259" t="str">
        <f t="shared" si="7"/>
        <v>Red</v>
      </c>
      <c r="Z19" s="26">
        <v>308</v>
      </c>
      <c r="AA19" s="260">
        <f t="shared" si="8"/>
        <v>12.945228653507085</v>
      </c>
      <c r="AB19" s="63">
        <f t="shared" si="17"/>
        <v>-0.51825822689701351</v>
      </c>
      <c r="AC19" s="247" t="str">
        <f t="shared" si="9"/>
        <v>-1</v>
      </c>
      <c r="AD19" s="82" t="str">
        <f t="shared" si="10"/>
        <v>Orange ( &lt; -.5)</v>
      </c>
      <c r="AE19" s="28">
        <v>23</v>
      </c>
      <c r="AF19" s="255">
        <f t="shared" si="11"/>
        <v>7.4675324675324672E-2</v>
      </c>
      <c r="AG19" s="63">
        <f t="shared" si="18"/>
        <v>-1.0470366434094831</v>
      </c>
      <c r="AH19" s="247" t="str">
        <f t="shared" ref="AH19" si="35">IF(AG19&gt;=2,"3",(IF(AG19&gt;=1,"2",IF(AG19&gt;=0.5,"1",IF(AG19&gt;=-0.5,"0","-1")))))</f>
        <v>-1</v>
      </c>
      <c r="AI19" s="82" t="str">
        <f t="shared" si="13"/>
        <v>Orange ( &lt; -.5)</v>
      </c>
    </row>
    <row r="20" spans="1:35" x14ac:dyDescent="0.2">
      <c r="A20" s="24" t="s">
        <v>274</v>
      </c>
      <c r="B20" s="9">
        <v>33</v>
      </c>
      <c r="C20" s="25">
        <v>3403912</v>
      </c>
      <c r="D20" s="26">
        <f t="shared" si="14"/>
        <v>590.77767213930917</v>
      </c>
      <c r="E20" s="7">
        <v>265</v>
      </c>
      <c r="F20" s="7">
        <v>23</v>
      </c>
      <c r="G20" s="7">
        <f t="shared" si="0"/>
        <v>288</v>
      </c>
      <c r="H20" s="253">
        <f t="shared" si="1"/>
        <v>3.8931735379763049E-2</v>
      </c>
      <c r="I20" s="254">
        <v>1</v>
      </c>
      <c r="J20" s="86" t="s">
        <v>51</v>
      </c>
      <c r="K20" s="255">
        <f t="shared" si="2"/>
        <v>0.48749303432051128</v>
      </c>
      <c r="L20" s="7">
        <v>-1</v>
      </c>
      <c r="M20" s="7" t="s">
        <v>52</v>
      </c>
      <c r="N20" s="28">
        <v>874.35095476617767</v>
      </c>
      <c r="O20" s="20">
        <v>898</v>
      </c>
      <c r="P20" s="256">
        <v>1.0270475432146655</v>
      </c>
      <c r="Q20" s="247" t="str">
        <f t="shared" si="3"/>
        <v>1</v>
      </c>
      <c r="R20" s="12" t="str">
        <f t="shared" si="4"/>
        <v>Green (&gt; 100%)</v>
      </c>
      <c r="S20" s="12">
        <v>3159</v>
      </c>
      <c r="T20" s="11">
        <f t="shared" si="15"/>
        <v>4057</v>
      </c>
      <c r="U20" s="248">
        <f t="shared" si="16"/>
        <v>4.6400132325410892</v>
      </c>
      <c r="V20" s="247" t="str">
        <f t="shared" si="5"/>
        <v>0</v>
      </c>
      <c r="W20" s="12" t="str">
        <f t="shared" si="6"/>
        <v>Gray (100% - 1000%)</v>
      </c>
      <c r="X20" s="258" t="s">
        <v>197</v>
      </c>
      <c r="Y20" s="259" t="str">
        <f t="shared" si="7"/>
        <v>Red</v>
      </c>
      <c r="Z20" s="26">
        <v>1445</v>
      </c>
      <c r="AA20" s="260">
        <f t="shared" si="8"/>
        <v>42.451156199102677</v>
      </c>
      <c r="AB20" s="63">
        <f t="shared" si="17"/>
        <v>0.68758512624755752</v>
      </c>
      <c r="AC20" s="247" t="str">
        <f t="shared" si="9"/>
        <v>1</v>
      </c>
      <c r="AD20" s="82" t="str">
        <f t="shared" si="10"/>
        <v>Green [.5 - 1]</v>
      </c>
      <c r="AE20" s="28">
        <v>433</v>
      </c>
      <c r="AF20" s="255">
        <f t="shared" si="11"/>
        <v>0.29965397923875431</v>
      </c>
      <c r="AG20" s="63">
        <f t="shared" si="18"/>
        <v>3.4298574903681271</v>
      </c>
      <c r="AH20" s="247" t="str">
        <f t="shared" ref="AH20" si="36">IF(AG20&gt;=2,"3",(IF(AG20&gt;=1,"2",IF(AG20&gt;=0.5,"1",IF(AG20&gt;=-0.5,"0","-1")))))</f>
        <v>3</v>
      </c>
      <c r="AI20" s="82" t="str">
        <f t="shared" si="13"/>
        <v>Purple &gt;2</v>
      </c>
    </row>
    <row r="21" spans="1:35" x14ac:dyDescent="0.2">
      <c r="A21" s="24" t="s">
        <v>283</v>
      </c>
      <c r="B21" s="9">
        <v>35</v>
      </c>
      <c r="C21" s="25">
        <v>1172415</v>
      </c>
      <c r="D21" s="26">
        <f t="shared" si="14"/>
        <v>203.482523778878</v>
      </c>
      <c r="E21" s="7">
        <v>961</v>
      </c>
      <c r="G21" s="7">
        <f t="shared" si="0"/>
        <v>961</v>
      </c>
      <c r="H21" s="253">
        <f t="shared" si="1"/>
        <v>0</v>
      </c>
      <c r="I21" s="254">
        <v>0</v>
      </c>
      <c r="J21" s="86" t="s">
        <v>220</v>
      </c>
      <c r="K21" s="255">
        <f t="shared" si="2"/>
        <v>4.7227643050285097</v>
      </c>
      <c r="L21" s="7">
        <v>1</v>
      </c>
      <c r="M21" s="7" t="s">
        <v>222</v>
      </c>
      <c r="N21" s="28">
        <v>301.15413519273943</v>
      </c>
      <c r="O21" s="20">
        <v>454</v>
      </c>
      <c r="P21" s="256">
        <v>1.5075336744402956</v>
      </c>
      <c r="Q21" s="247" t="str">
        <f t="shared" si="3"/>
        <v>1</v>
      </c>
      <c r="R21" s="12" t="str">
        <f t="shared" si="4"/>
        <v>Green (&gt; 100%)</v>
      </c>
      <c r="S21" s="12">
        <v>172</v>
      </c>
      <c r="T21" s="11">
        <f t="shared" si="15"/>
        <v>626</v>
      </c>
      <c r="U21" s="248">
        <f t="shared" si="16"/>
        <v>2.0786697801753853</v>
      </c>
      <c r="V21" s="247" t="str">
        <f t="shared" si="5"/>
        <v>0</v>
      </c>
      <c r="W21" s="12" t="str">
        <f t="shared" si="6"/>
        <v>Gray (100% - 1000%)</v>
      </c>
      <c r="X21" s="258" t="s">
        <v>198</v>
      </c>
      <c r="Y21" s="259" t="str">
        <f t="shared" si="7"/>
        <v>Green</v>
      </c>
      <c r="Z21" s="26">
        <v>203</v>
      </c>
      <c r="AA21" s="260">
        <f t="shared" si="8"/>
        <v>17.314688058409352</v>
      </c>
      <c r="AB21" s="63">
        <f t="shared" si="17"/>
        <v>-0.33968788464648059</v>
      </c>
      <c r="AC21" s="247" t="str">
        <f t="shared" si="9"/>
        <v>0</v>
      </c>
      <c r="AD21" s="82" t="str">
        <f t="shared" si="10"/>
        <v>Gray [(-.5)- .5]</v>
      </c>
      <c r="AE21" s="28">
        <v>15</v>
      </c>
      <c r="AF21" s="255">
        <f t="shared" si="11"/>
        <v>7.3891625615763554E-2</v>
      </c>
      <c r="AG21" s="63">
        <f t="shared" si="18"/>
        <v>-1.0626316238719831</v>
      </c>
      <c r="AH21" s="247" t="str">
        <f t="shared" ref="AH21" si="37">IF(AG21&gt;=2,"3",(IF(AG21&gt;=1,"2",IF(AG21&gt;=0.5,"1",IF(AG21&gt;=-0.5,"0","-1")))))</f>
        <v>-1</v>
      </c>
      <c r="AI21" s="82" t="str">
        <f t="shared" si="13"/>
        <v>Orange ( &lt; -.5)</v>
      </c>
    </row>
    <row r="22" spans="1:35" x14ac:dyDescent="0.2">
      <c r="A22" s="24" t="s">
        <v>5</v>
      </c>
      <c r="B22" s="9">
        <v>36</v>
      </c>
      <c r="C22" s="25">
        <v>2089001</v>
      </c>
      <c r="D22" s="26">
        <f t="shared" si="14"/>
        <v>362.56376424440145</v>
      </c>
      <c r="E22" s="7">
        <v>196</v>
      </c>
      <c r="G22" s="7">
        <f t="shared" si="0"/>
        <v>196</v>
      </c>
      <c r="H22" s="253">
        <f t="shared" si="1"/>
        <v>0</v>
      </c>
      <c r="I22" s="254">
        <v>0</v>
      </c>
      <c r="J22" s="86" t="s">
        <v>220</v>
      </c>
      <c r="K22" s="255">
        <f t="shared" si="2"/>
        <v>0.54059456385133375</v>
      </c>
      <c r="L22" s="7">
        <v>-1</v>
      </c>
      <c r="M22" s="7" t="s">
        <v>52</v>
      </c>
      <c r="N22" s="28">
        <v>536.59437108171414</v>
      </c>
      <c r="O22" s="20">
        <v>238</v>
      </c>
      <c r="P22" s="256">
        <v>0.44353801088188582</v>
      </c>
      <c r="Q22" s="247" t="str">
        <f t="shared" si="3"/>
        <v>-1</v>
      </c>
      <c r="R22" s="12" t="str">
        <f t="shared" si="4"/>
        <v>Orange (&lt; 75%)</v>
      </c>
      <c r="S22" s="12">
        <v>559</v>
      </c>
      <c r="T22" s="11">
        <f t="shared" si="15"/>
        <v>797</v>
      </c>
      <c r="U22" s="248">
        <f t="shared" si="16"/>
        <v>1.4852932549279958</v>
      </c>
      <c r="V22" s="247" t="str">
        <f t="shared" si="5"/>
        <v>0</v>
      </c>
      <c r="W22" s="12" t="str">
        <f t="shared" si="6"/>
        <v>Gray (100% - 1000%)</v>
      </c>
      <c r="X22" s="258" t="s">
        <v>197</v>
      </c>
      <c r="Y22" s="259" t="str">
        <f t="shared" si="7"/>
        <v>Red</v>
      </c>
      <c r="Z22" s="26">
        <v>612</v>
      </c>
      <c r="AA22" s="260">
        <f t="shared" si="8"/>
        <v>29.296300001771183</v>
      </c>
      <c r="AB22" s="63">
        <f t="shared" si="17"/>
        <v>0.14997464501078972</v>
      </c>
      <c r="AC22" s="247" t="str">
        <f t="shared" si="9"/>
        <v>0</v>
      </c>
      <c r="AD22" s="82" t="str">
        <f t="shared" si="10"/>
        <v>Gray [(-.5)- .5]</v>
      </c>
      <c r="AE22" s="28">
        <v>51</v>
      </c>
      <c r="AF22" s="255">
        <f t="shared" si="11"/>
        <v>8.3333333333333329E-2</v>
      </c>
      <c r="AG22" s="63">
        <f t="shared" si="18"/>
        <v>-0.87474924020472</v>
      </c>
      <c r="AH22" s="247" t="str">
        <f t="shared" ref="AH22" si="38">IF(AG22&gt;=2,"3",(IF(AG22&gt;=1,"2",IF(AG22&gt;=0.5,"1",IF(AG22&gt;=-0.5,"0","-1")))))</f>
        <v>-1</v>
      </c>
      <c r="AI22" s="82" t="str">
        <f t="shared" si="13"/>
        <v>Orange ( &lt; -.5)</v>
      </c>
    </row>
    <row r="23" spans="1:35" x14ac:dyDescent="0.2">
      <c r="A23" s="24" t="s">
        <v>288</v>
      </c>
      <c r="B23" s="9">
        <v>39</v>
      </c>
      <c r="C23" s="25">
        <v>2292674</v>
      </c>
      <c r="D23" s="26">
        <f t="shared" si="14"/>
        <v>397.91293332328178</v>
      </c>
      <c r="E23" s="7">
        <v>686</v>
      </c>
      <c r="G23" s="7">
        <f t="shared" si="0"/>
        <v>686</v>
      </c>
      <c r="H23" s="253">
        <f t="shared" si="1"/>
        <v>0</v>
      </c>
      <c r="I23" s="254">
        <v>0</v>
      </c>
      <c r="J23" s="86" t="s">
        <v>220</v>
      </c>
      <c r="K23" s="255">
        <f t="shared" si="2"/>
        <v>1.7239952325014372</v>
      </c>
      <c r="L23" s="7">
        <v>0</v>
      </c>
      <c r="M23" s="7" t="s">
        <v>221</v>
      </c>
      <c r="N23" s="28">
        <v>588.911141318457</v>
      </c>
      <c r="O23" s="20">
        <v>714</v>
      </c>
      <c r="P23" s="256">
        <v>1.2124070167894829</v>
      </c>
      <c r="Q23" s="247" t="str">
        <f t="shared" si="3"/>
        <v>1</v>
      </c>
      <c r="R23" s="12" t="str">
        <f t="shared" si="4"/>
        <v>Green (&gt; 100%)</v>
      </c>
      <c r="S23" s="12">
        <v>439</v>
      </c>
      <c r="T23" s="11">
        <f t="shared" si="15"/>
        <v>1153</v>
      </c>
      <c r="U23" s="248">
        <f t="shared" si="16"/>
        <v>1.9578505467202714</v>
      </c>
      <c r="V23" s="247" t="str">
        <f t="shared" si="5"/>
        <v>0</v>
      </c>
      <c r="W23" s="12" t="str">
        <f t="shared" si="6"/>
        <v>Gray (100% - 1000%)</v>
      </c>
      <c r="X23" s="258" t="s">
        <v>199</v>
      </c>
      <c r="Y23" s="259" t="str">
        <f t="shared" si="7"/>
        <v>Green</v>
      </c>
      <c r="Z23" s="26">
        <v>367</v>
      </c>
      <c r="AA23" s="260">
        <f t="shared" si="8"/>
        <v>16.00750913562068</v>
      </c>
      <c r="AB23" s="63">
        <f t="shared" si="17"/>
        <v>-0.39310945605716113</v>
      </c>
      <c r="AC23" s="247" t="str">
        <f t="shared" si="9"/>
        <v>0</v>
      </c>
      <c r="AD23" s="82" t="str">
        <f t="shared" si="10"/>
        <v>Gray [(-.5)- .5]</v>
      </c>
      <c r="AE23" s="28">
        <v>54</v>
      </c>
      <c r="AF23" s="255">
        <f t="shared" si="11"/>
        <v>0.14713896457765668</v>
      </c>
      <c r="AG23" s="63">
        <f t="shared" si="18"/>
        <v>0.39493146250013705</v>
      </c>
      <c r="AH23" s="247" t="str">
        <f t="shared" ref="AH23" si="39">IF(AG23&gt;=2,"3",(IF(AG23&gt;=1,"2",IF(AG23&gt;=0.5,"1",IF(AG23&gt;=-0.5,"0","-1")))))</f>
        <v>0</v>
      </c>
      <c r="AI23" s="82" t="str">
        <f t="shared" si="13"/>
        <v>Gray [(-.5)- .5]</v>
      </c>
    </row>
    <row r="24" spans="1:35" x14ac:dyDescent="0.2">
      <c r="A24" s="24" t="s">
        <v>10</v>
      </c>
      <c r="B24" s="9">
        <v>41</v>
      </c>
      <c r="C24" s="25">
        <v>2764547</v>
      </c>
      <c r="D24" s="26">
        <f t="shared" si="14"/>
        <v>479.81047723316902</v>
      </c>
      <c r="E24" s="7">
        <v>2315</v>
      </c>
      <c r="G24" s="7">
        <f t="shared" si="0"/>
        <v>2315</v>
      </c>
      <c r="H24" s="253">
        <f t="shared" si="1"/>
        <v>0</v>
      </c>
      <c r="I24" s="254">
        <v>0</v>
      </c>
      <c r="J24" s="86" t="s">
        <v>220</v>
      </c>
      <c r="K24" s="255">
        <f t="shared" si="2"/>
        <v>4.8248216949105949</v>
      </c>
      <c r="L24" s="7">
        <v>1</v>
      </c>
      <c r="M24" s="7" t="s">
        <v>222</v>
      </c>
      <c r="N24" s="28">
        <v>710.11950630509011</v>
      </c>
      <c r="O24" s="20">
        <v>557</v>
      </c>
      <c r="P24" s="256">
        <v>0.78437501723927427</v>
      </c>
      <c r="Q24" s="247" t="str">
        <f t="shared" si="3"/>
        <v>0</v>
      </c>
      <c r="R24" s="12" t="str">
        <f t="shared" si="4"/>
        <v>Gray (75% - 99%)</v>
      </c>
      <c r="S24" s="12">
        <v>3991</v>
      </c>
      <c r="T24" s="11">
        <f t="shared" si="15"/>
        <v>4548</v>
      </c>
      <c r="U24" s="248">
        <f t="shared" si="16"/>
        <v>6.4045557960578448</v>
      </c>
      <c r="V24" s="247" t="str">
        <f t="shared" si="5"/>
        <v>0</v>
      </c>
      <c r="W24" s="12" t="str">
        <f t="shared" si="6"/>
        <v>Gray (100% - 1000%)</v>
      </c>
      <c r="X24" s="258" t="s">
        <v>197</v>
      </c>
      <c r="Y24" s="259" t="str">
        <f t="shared" si="7"/>
        <v>Red</v>
      </c>
      <c r="Z24" s="26">
        <v>719</v>
      </c>
      <c r="AA24" s="260">
        <f t="shared" si="8"/>
        <v>26.007877601646854</v>
      </c>
      <c r="AB24" s="63">
        <f t="shared" si="17"/>
        <v>1.5583943773080264E-2</v>
      </c>
      <c r="AC24" s="247" t="str">
        <f t="shared" si="9"/>
        <v>0</v>
      </c>
      <c r="AD24" s="82" t="str">
        <f t="shared" si="10"/>
        <v>Gray [(-.5)- .5]</v>
      </c>
      <c r="AE24" s="28">
        <v>40</v>
      </c>
      <c r="AF24" s="255">
        <f t="shared" si="11"/>
        <v>5.5632823365785816E-2</v>
      </c>
      <c r="AG24" s="63">
        <f t="shared" si="18"/>
        <v>-1.4259670915915863</v>
      </c>
      <c r="AH24" s="247" t="str">
        <f t="shared" ref="AH24" si="40">IF(AG24&gt;=2,"3",(IF(AG24&gt;=1,"2",IF(AG24&gt;=0.5,"1",IF(AG24&gt;=-0.5,"0","-1")))))</f>
        <v>-1</v>
      </c>
      <c r="AI24" s="82" t="str">
        <f t="shared" si="13"/>
        <v>Orange ( &lt; -.5)</v>
      </c>
    </row>
    <row r="25" spans="1:35" x14ac:dyDescent="0.2">
      <c r="A25" s="24" t="s">
        <v>184</v>
      </c>
      <c r="B25" s="9">
        <v>42</v>
      </c>
      <c r="C25" s="25">
        <v>682669</v>
      </c>
      <c r="D25" s="26">
        <f t="shared" si="14"/>
        <v>118.48296978936885</v>
      </c>
      <c r="E25" s="7">
        <v>2218</v>
      </c>
      <c r="G25" s="7">
        <f t="shared" si="0"/>
        <v>2218</v>
      </c>
      <c r="H25" s="253">
        <f t="shared" si="1"/>
        <v>0</v>
      </c>
      <c r="I25" s="254">
        <v>0</v>
      </c>
      <c r="J25" s="86" t="s">
        <v>220</v>
      </c>
      <c r="K25" s="255">
        <f t="shared" si="2"/>
        <v>18.719989918745394</v>
      </c>
      <c r="L25" s="7">
        <v>1</v>
      </c>
      <c r="M25" s="7" t="s">
        <v>222</v>
      </c>
      <c r="N25" s="28">
        <v>175.3547952882659</v>
      </c>
      <c r="O25" s="20">
        <v>244</v>
      </c>
      <c r="P25" s="256">
        <v>1.3914646565489595</v>
      </c>
      <c r="Q25" s="247" t="str">
        <f t="shared" si="3"/>
        <v>1</v>
      </c>
      <c r="R25" s="12" t="str">
        <f t="shared" si="4"/>
        <v>Green (&gt; 100%)</v>
      </c>
      <c r="S25" s="12">
        <v>1134</v>
      </c>
      <c r="T25" s="11">
        <f t="shared" si="15"/>
        <v>1378</v>
      </c>
      <c r="U25" s="248">
        <f t="shared" si="16"/>
        <v>7.8583536751002709</v>
      </c>
      <c r="V25" s="247" t="str">
        <f t="shared" si="5"/>
        <v>0</v>
      </c>
      <c r="W25" s="12" t="str">
        <f t="shared" si="6"/>
        <v>Gray (100% - 1000%)</v>
      </c>
      <c r="X25" s="258" t="s">
        <v>197</v>
      </c>
      <c r="Y25" s="259" t="str">
        <f t="shared" si="7"/>
        <v>Red</v>
      </c>
      <c r="Z25" s="26">
        <v>182</v>
      </c>
      <c r="AA25" s="260">
        <f t="shared" si="8"/>
        <v>26.660065126730526</v>
      </c>
      <c r="AB25" s="63">
        <f t="shared" si="17"/>
        <v>4.2237435377798421E-2</v>
      </c>
      <c r="AC25" s="247" t="str">
        <f t="shared" si="9"/>
        <v>0</v>
      </c>
      <c r="AD25" s="82" t="str">
        <f t="shared" si="10"/>
        <v>Gray [(-.5)- .5]</v>
      </c>
      <c r="AE25" s="28">
        <v>13</v>
      </c>
      <c r="AF25" s="255">
        <f t="shared" si="11"/>
        <v>7.1428571428571425E-2</v>
      </c>
      <c r="AG25" s="63">
        <f t="shared" si="18"/>
        <v>-1.1116444196112694</v>
      </c>
      <c r="AH25" s="247" t="str">
        <f t="shared" ref="AH25" si="41">IF(AG25&gt;=2,"3",(IF(AG25&gt;=1,"2",IF(AG25&gt;=0.5,"1",IF(AG25&gt;=-0.5,"0","-1")))))</f>
        <v>-1</v>
      </c>
      <c r="AI25" s="82" t="str">
        <f t="shared" si="13"/>
        <v>Orange ( &lt; -.5)</v>
      </c>
    </row>
    <row r="26" spans="1:35" x14ac:dyDescent="0.2">
      <c r="A26" s="24" t="s">
        <v>11</v>
      </c>
      <c r="B26" s="9">
        <v>44</v>
      </c>
      <c r="C26" s="25">
        <v>1771304</v>
      </c>
      <c r="D26" s="26">
        <f t="shared" si="14"/>
        <v>307.42476708300541</v>
      </c>
      <c r="E26" s="7">
        <v>464</v>
      </c>
      <c r="F26" s="7">
        <v>1</v>
      </c>
      <c r="G26" s="7">
        <f t="shared" si="0"/>
        <v>465</v>
      </c>
      <c r="H26" s="253">
        <f t="shared" si="1"/>
        <v>3.2528283569618764E-3</v>
      </c>
      <c r="I26" s="254">
        <v>0</v>
      </c>
      <c r="J26" s="86" t="s">
        <v>220</v>
      </c>
      <c r="K26" s="255">
        <f t="shared" si="2"/>
        <v>1.5125651859872724</v>
      </c>
      <c r="L26" s="7">
        <v>0</v>
      </c>
      <c r="M26" s="7" t="s">
        <v>221</v>
      </c>
      <c r="N26" s="28">
        <v>454.98865528284796</v>
      </c>
      <c r="O26" s="20">
        <v>673</v>
      </c>
      <c r="P26" s="256">
        <v>1.4791577596184751</v>
      </c>
      <c r="Q26" s="247" t="str">
        <f t="shared" si="3"/>
        <v>1</v>
      </c>
      <c r="R26" s="12" t="str">
        <f t="shared" si="4"/>
        <v>Green (&gt; 100%)</v>
      </c>
      <c r="S26" s="12">
        <v>49</v>
      </c>
      <c r="T26" s="11">
        <f t="shared" si="15"/>
        <v>722</v>
      </c>
      <c r="U26" s="248">
        <f t="shared" si="16"/>
        <v>1.5868527525178884</v>
      </c>
      <c r="V26" s="247" t="str">
        <f t="shared" si="5"/>
        <v>0</v>
      </c>
      <c r="W26" s="12" t="str">
        <f t="shared" si="6"/>
        <v>Gray (100% - 1000%)</v>
      </c>
      <c r="X26" s="258" t="s">
        <v>197</v>
      </c>
      <c r="Y26" s="259" t="str">
        <f t="shared" si="7"/>
        <v>Red</v>
      </c>
      <c r="Z26" s="26">
        <v>419</v>
      </c>
      <c r="AA26" s="260">
        <f t="shared" si="8"/>
        <v>23.654889279310609</v>
      </c>
      <c r="AB26" s="63">
        <f t="shared" si="17"/>
        <v>-8.0577592722642977E-2</v>
      </c>
      <c r="AC26" s="247" t="str">
        <f t="shared" si="9"/>
        <v>0</v>
      </c>
      <c r="AD26" s="82" t="str">
        <f t="shared" si="10"/>
        <v>Gray [(-.5)- .5]</v>
      </c>
      <c r="AE26" s="28">
        <v>21</v>
      </c>
      <c r="AF26" s="255">
        <f t="shared" si="11"/>
        <v>5.0119331742243436E-2</v>
      </c>
      <c r="AG26" s="63">
        <f t="shared" si="18"/>
        <v>-1.535681136926095</v>
      </c>
      <c r="AH26" s="247" t="str">
        <f t="shared" ref="AH26" si="42">IF(AG26&gt;=2,"3",(IF(AG26&gt;=1,"2",IF(AG26&gt;=0.5,"1",IF(AG26&gt;=-0.5,"0","-1")))))</f>
        <v>-1</v>
      </c>
      <c r="AI26" s="82" t="str">
        <f t="shared" si="13"/>
        <v>Orange ( &lt; -.5)</v>
      </c>
    </row>
    <row r="27" spans="1:35" x14ac:dyDescent="0.2">
      <c r="A27" s="24" t="s">
        <v>182</v>
      </c>
      <c r="B27" s="9">
        <v>38</v>
      </c>
      <c r="C27" s="25">
        <v>913768</v>
      </c>
      <c r="D27" s="26">
        <f t="shared" si="14"/>
        <v>158.59215276875324</v>
      </c>
      <c r="E27" s="7">
        <v>172</v>
      </c>
      <c r="G27" s="7">
        <f t="shared" si="0"/>
        <v>172</v>
      </c>
      <c r="H27" s="253">
        <f t="shared" si="1"/>
        <v>0</v>
      </c>
      <c r="I27" s="254">
        <v>0</v>
      </c>
      <c r="J27" s="86" t="s">
        <v>220</v>
      </c>
      <c r="K27" s="255">
        <f t="shared" si="2"/>
        <v>1.0845429423661146</v>
      </c>
      <c r="L27" s="7">
        <v>0</v>
      </c>
      <c r="M27" s="7" t="s">
        <v>221</v>
      </c>
      <c r="N27" s="28">
        <v>234.71638609775476</v>
      </c>
      <c r="O27" s="20">
        <v>672</v>
      </c>
      <c r="P27" s="256">
        <v>2.8630297661456203</v>
      </c>
      <c r="Q27" s="247" t="str">
        <f t="shared" si="3"/>
        <v>1</v>
      </c>
      <c r="R27" s="12" t="str">
        <f t="shared" si="4"/>
        <v>Green (&gt; 100%)</v>
      </c>
      <c r="S27" s="12">
        <v>4090</v>
      </c>
      <c r="T27" s="11">
        <f t="shared" si="15"/>
        <v>4762</v>
      </c>
      <c r="U27" s="248">
        <f t="shared" si="16"/>
        <v>20.288315098787866</v>
      </c>
      <c r="V27" s="247" t="str">
        <f t="shared" si="5"/>
        <v>1</v>
      </c>
      <c r="W27" s="12" t="str">
        <f t="shared" si="6"/>
        <v>Green (&gt; 1000%)</v>
      </c>
      <c r="X27" s="258" t="s">
        <v>197</v>
      </c>
      <c r="Y27" s="259" t="str">
        <f t="shared" si="7"/>
        <v>Red</v>
      </c>
      <c r="Z27" s="26">
        <v>238</v>
      </c>
      <c r="AA27" s="260">
        <f t="shared" si="8"/>
        <v>26.045998546677058</v>
      </c>
      <c r="AB27" s="63">
        <f t="shared" si="17"/>
        <v>1.7141864231917808E-2</v>
      </c>
      <c r="AC27" s="247" t="str">
        <f t="shared" si="9"/>
        <v>0</v>
      </c>
      <c r="AD27" s="82" t="str">
        <f t="shared" si="10"/>
        <v>Gray [(-.5)- .5]</v>
      </c>
      <c r="AE27" s="28">
        <v>16</v>
      </c>
      <c r="AF27" s="255">
        <f t="shared" si="11"/>
        <v>6.7226890756302518E-2</v>
      </c>
      <c r="AG27" s="63">
        <f t="shared" si="18"/>
        <v>-1.1952544829312277</v>
      </c>
      <c r="AH27" s="247" t="str">
        <f t="shared" ref="AH27" si="43">IF(AG27&gt;=2,"3",(IF(AG27&gt;=1,"2",IF(AG27&gt;=0.5,"1",IF(AG27&gt;=-0.5,"0","-1")))))</f>
        <v>-1</v>
      </c>
      <c r="AI27" s="82" t="str">
        <f t="shared" si="13"/>
        <v>Orange ( &lt; -.5)</v>
      </c>
    </row>
    <row r="28" spans="1:35" x14ac:dyDescent="0.2">
      <c r="A28" s="24" t="s">
        <v>186</v>
      </c>
      <c r="B28" s="9">
        <v>46</v>
      </c>
      <c r="C28" s="25">
        <v>613917</v>
      </c>
      <c r="D28" s="26">
        <f t="shared" si="14"/>
        <v>106.55047960897589</v>
      </c>
      <c r="G28" s="7">
        <f t="shared" si="0"/>
        <v>0</v>
      </c>
      <c r="H28" s="253">
        <f t="shared" si="1"/>
        <v>0</v>
      </c>
      <c r="I28" s="254">
        <v>0</v>
      </c>
      <c r="J28" s="86" t="s">
        <v>220</v>
      </c>
      <c r="K28" s="255">
        <f t="shared" si="2"/>
        <v>0</v>
      </c>
      <c r="L28" s="7">
        <v>-1</v>
      </c>
      <c r="M28" s="7" t="s">
        <v>52</v>
      </c>
      <c r="N28" s="28">
        <v>157.69470982128431</v>
      </c>
      <c r="O28" s="20">
        <v>139</v>
      </c>
      <c r="P28" s="256">
        <v>0.88144998749500825</v>
      </c>
      <c r="Q28" s="247" t="str">
        <f t="shared" si="3"/>
        <v>0</v>
      </c>
      <c r="R28" s="12" t="str">
        <f t="shared" si="4"/>
        <v>Gray (75% - 99%)</v>
      </c>
      <c r="T28" s="11">
        <f t="shared" si="15"/>
        <v>139</v>
      </c>
      <c r="U28" s="248">
        <f t="shared" si="16"/>
        <v>0.88144998749500825</v>
      </c>
      <c r="V28" s="247" t="str">
        <f t="shared" si="5"/>
        <v>-1</v>
      </c>
      <c r="W28" s="12" t="str">
        <f t="shared" si="6"/>
        <v>Gray (100% - 1000%)</v>
      </c>
      <c r="X28" s="258" t="s">
        <v>200</v>
      </c>
      <c r="Y28" s="259" t="str">
        <f t="shared" si="7"/>
        <v>Red</v>
      </c>
      <c r="Z28" s="26">
        <v>36</v>
      </c>
      <c r="AA28" s="260">
        <f t="shared" si="8"/>
        <v>5.8639848709190332</v>
      </c>
      <c r="AB28" s="63">
        <f t="shared" si="17"/>
        <v>-0.80765332332416295</v>
      </c>
      <c r="AC28" s="247" t="str">
        <f t="shared" si="9"/>
        <v>-1</v>
      </c>
      <c r="AD28" s="82" t="str">
        <f t="shared" si="10"/>
        <v>Orange ( &lt; -.5)</v>
      </c>
      <c r="AE28" s="28">
        <v>5</v>
      </c>
      <c r="AF28" s="255">
        <f t="shared" si="11"/>
        <v>0.1388888888888889</v>
      </c>
      <c r="AG28" s="63">
        <f t="shared" si="18"/>
        <v>0.23076159702584353</v>
      </c>
      <c r="AH28" s="247" t="str">
        <f t="shared" ref="AH28" si="44">IF(AG28&gt;=2,"3",(IF(AG28&gt;=1,"2",IF(AG28&gt;=0.5,"1",IF(AG28&gt;=-0.5,"0","-1")))))</f>
        <v>0</v>
      </c>
      <c r="AI28" s="82" t="str">
        <f t="shared" si="13"/>
        <v>Gray [(-.5)- .5]</v>
      </c>
    </row>
    <row r="29" spans="1:35" x14ac:dyDescent="0.2">
      <c r="A29" s="24" t="s">
        <v>7</v>
      </c>
      <c r="B29" s="9">
        <v>47</v>
      </c>
      <c r="C29" s="25">
        <v>2318527</v>
      </c>
      <c r="D29" s="26">
        <f t="shared" si="14"/>
        <v>402.39993979049291</v>
      </c>
      <c r="E29" s="7">
        <v>711</v>
      </c>
      <c r="G29" s="7">
        <f t="shared" si="0"/>
        <v>711</v>
      </c>
      <c r="H29" s="253">
        <f t="shared" si="1"/>
        <v>0</v>
      </c>
      <c r="I29" s="254">
        <v>0</v>
      </c>
      <c r="J29" s="86" t="s">
        <v>220</v>
      </c>
      <c r="K29" s="255">
        <f t="shared" si="2"/>
        <v>1.7668988727239319</v>
      </c>
      <c r="L29" s="7">
        <v>0</v>
      </c>
      <c r="M29" s="7" t="s">
        <v>221</v>
      </c>
      <c r="N29" s="28">
        <v>595.55191088992945</v>
      </c>
      <c r="O29" s="20">
        <v>510</v>
      </c>
      <c r="P29" s="256">
        <v>0.85634852424184182</v>
      </c>
      <c r="Q29" s="247" t="str">
        <f t="shared" si="3"/>
        <v>0</v>
      </c>
      <c r="R29" s="12" t="str">
        <f t="shared" si="4"/>
        <v>Gray (75% - 99%)</v>
      </c>
      <c r="S29" s="12">
        <v>138</v>
      </c>
      <c r="T29" s="11">
        <f t="shared" si="15"/>
        <v>648</v>
      </c>
      <c r="U29" s="248">
        <f t="shared" si="16"/>
        <v>1.0880663602131637</v>
      </c>
      <c r="V29" s="247" t="str">
        <f t="shared" si="5"/>
        <v>0</v>
      </c>
      <c r="W29" s="12" t="str">
        <f t="shared" si="6"/>
        <v>Gray (100% - 1000%)</v>
      </c>
      <c r="X29" s="258" t="s">
        <v>199</v>
      </c>
      <c r="Y29" s="259" t="str">
        <f t="shared" si="7"/>
        <v>Green</v>
      </c>
      <c r="Z29" s="26">
        <v>1601</v>
      </c>
      <c r="AA29" s="260">
        <f t="shared" si="8"/>
        <v>69.052463050893948</v>
      </c>
      <c r="AB29" s="63">
        <f t="shared" si="17"/>
        <v>1.7747229226317909</v>
      </c>
      <c r="AC29" s="247" t="str">
        <f t="shared" si="9"/>
        <v>2</v>
      </c>
      <c r="AD29" s="82" t="str">
        <f t="shared" si="10"/>
        <v>Blue [1-2]</v>
      </c>
      <c r="AE29" s="28">
        <v>189</v>
      </c>
      <c r="AF29" s="255">
        <f t="shared" si="11"/>
        <v>0.11805121798875702</v>
      </c>
      <c r="AG29" s="63">
        <f t="shared" si="18"/>
        <v>-0.18389128102347169</v>
      </c>
      <c r="AH29" s="247" t="str">
        <f t="shared" ref="AH29" si="45">IF(AG29&gt;=2,"3",(IF(AG29&gt;=1,"2",IF(AG29&gt;=0.5,"1",IF(AG29&gt;=-0.5,"0","-1")))))</f>
        <v>0</v>
      </c>
      <c r="AI29" s="82" t="str">
        <f t="shared" si="13"/>
        <v>Gray [(-.5)- .5]</v>
      </c>
    </row>
    <row r="30" spans="1:35" x14ac:dyDescent="0.2">
      <c r="A30" s="24" t="s">
        <v>279</v>
      </c>
      <c r="B30" s="9">
        <v>48</v>
      </c>
      <c r="C30" s="25">
        <v>2911907</v>
      </c>
      <c r="D30" s="26">
        <f t="shared" si="14"/>
        <v>505.3860496235389</v>
      </c>
      <c r="E30" s="7">
        <v>170</v>
      </c>
      <c r="G30" s="7">
        <f t="shared" si="0"/>
        <v>170</v>
      </c>
      <c r="H30" s="253">
        <f t="shared" si="1"/>
        <v>0</v>
      </c>
      <c r="I30" s="254">
        <v>0</v>
      </c>
      <c r="J30" s="86" t="s">
        <v>220</v>
      </c>
      <c r="K30" s="255">
        <f t="shared" si="2"/>
        <v>0.33637651875557839</v>
      </c>
      <c r="L30" s="7">
        <v>-1</v>
      </c>
      <c r="M30" s="7" t="s">
        <v>52</v>
      </c>
      <c r="N30" s="28">
        <v>747.97135344283754</v>
      </c>
      <c r="O30" s="20">
        <v>206</v>
      </c>
      <c r="P30" s="256">
        <v>0.2754116171051238</v>
      </c>
      <c r="Q30" s="247" t="str">
        <f t="shared" si="3"/>
        <v>-1</v>
      </c>
      <c r="R30" s="12" t="str">
        <f t="shared" si="4"/>
        <v>Orange (&lt; 75%)</v>
      </c>
      <c r="S30" s="12">
        <v>129</v>
      </c>
      <c r="T30" s="11">
        <f t="shared" si="15"/>
        <v>335</v>
      </c>
      <c r="U30" s="248">
        <f t="shared" si="16"/>
        <v>0.44787811519522563</v>
      </c>
      <c r="V30" s="247" t="str">
        <f t="shared" si="5"/>
        <v>-1</v>
      </c>
      <c r="W30" s="12" t="str">
        <f t="shared" si="6"/>
        <v>Gray (100% - 1000%)</v>
      </c>
      <c r="X30" s="258" t="s">
        <v>197</v>
      </c>
      <c r="Y30" s="259" t="str">
        <f t="shared" si="7"/>
        <v>Red</v>
      </c>
      <c r="Z30" s="26">
        <v>581</v>
      </c>
      <c r="AA30" s="260">
        <f t="shared" si="8"/>
        <v>19.952560298113916</v>
      </c>
      <c r="AB30" s="63">
        <f t="shared" si="17"/>
        <v>-0.23188375946597445</v>
      </c>
      <c r="AC30" s="247" t="str">
        <f t="shared" si="9"/>
        <v>0</v>
      </c>
      <c r="AD30" s="82" t="str">
        <f t="shared" si="10"/>
        <v>Gray [(-.5)- .5]</v>
      </c>
      <c r="AE30" s="28">
        <v>84</v>
      </c>
      <c r="AF30" s="255">
        <f t="shared" si="11"/>
        <v>0.14457831325301204</v>
      </c>
      <c r="AG30" s="63">
        <f t="shared" si="18"/>
        <v>0.34397656228439494</v>
      </c>
      <c r="AH30" s="247" t="str">
        <f t="shared" ref="AH30" si="46">IF(AG30&gt;=2,"3",(IF(AG30&gt;=1,"2",IF(AG30&gt;=0.5,"1",IF(AG30&gt;=-0.5,"0","-1")))))</f>
        <v>0</v>
      </c>
      <c r="AI30" s="82" t="str">
        <f t="shared" si="13"/>
        <v>Gray [(-.5)- .5]</v>
      </c>
    </row>
    <row r="31" spans="1:35" x14ac:dyDescent="0.2">
      <c r="A31" s="24" t="s">
        <v>169</v>
      </c>
      <c r="B31" s="9">
        <v>49</v>
      </c>
      <c r="C31" s="25">
        <v>2069273</v>
      </c>
      <c r="D31" s="26">
        <f t="shared" si="14"/>
        <v>359.13980325012068</v>
      </c>
      <c r="E31" s="7">
        <v>493</v>
      </c>
      <c r="F31" s="7">
        <v>9</v>
      </c>
      <c r="G31" s="7">
        <f t="shared" si="0"/>
        <v>502</v>
      </c>
      <c r="H31" s="253">
        <f t="shared" si="1"/>
        <v>2.505987896232155E-2</v>
      </c>
      <c r="I31" s="254">
        <v>1</v>
      </c>
      <c r="J31" s="86" t="s">
        <v>51</v>
      </c>
      <c r="K31" s="255">
        <f t="shared" si="2"/>
        <v>1.3977843598983799</v>
      </c>
      <c r="L31" s="7">
        <v>0</v>
      </c>
      <c r="M31" s="7" t="s">
        <v>221</v>
      </c>
      <c r="N31" s="28">
        <v>531.52690881017861</v>
      </c>
      <c r="O31" s="20">
        <v>338</v>
      </c>
      <c r="P31" s="256">
        <v>0.63590383553038166</v>
      </c>
      <c r="Q31" s="247" t="str">
        <f t="shared" si="3"/>
        <v>-1</v>
      </c>
      <c r="R31" s="12" t="str">
        <f t="shared" si="4"/>
        <v>Orange (&lt; 75%)</v>
      </c>
      <c r="S31" s="12">
        <v>3371</v>
      </c>
      <c r="T31" s="11">
        <f t="shared" si="15"/>
        <v>3709</v>
      </c>
      <c r="U31" s="248">
        <f t="shared" si="16"/>
        <v>6.9780098401839812</v>
      </c>
      <c r="V31" s="247" t="str">
        <f t="shared" si="5"/>
        <v>0</v>
      </c>
      <c r="W31" s="12" t="str">
        <f t="shared" si="6"/>
        <v>Gray (100% - 1000%)</v>
      </c>
      <c r="X31" s="258" t="s">
        <v>197</v>
      </c>
      <c r="Y31" s="259" t="str">
        <f t="shared" si="7"/>
        <v>Red</v>
      </c>
      <c r="Z31" s="26">
        <v>217</v>
      </c>
      <c r="AA31" s="260">
        <f t="shared" si="8"/>
        <v>10.486774823814933</v>
      </c>
      <c r="AB31" s="63">
        <f t="shared" si="17"/>
        <v>-0.61872991025507873</v>
      </c>
      <c r="AC31" s="247" t="str">
        <f t="shared" si="9"/>
        <v>-1</v>
      </c>
      <c r="AD31" s="82" t="str">
        <f t="shared" si="10"/>
        <v>Orange ( &lt; -.5)</v>
      </c>
      <c r="AE31" s="28">
        <v>6</v>
      </c>
      <c r="AF31" s="255">
        <f t="shared" si="11"/>
        <v>2.7649769585253458E-2</v>
      </c>
      <c r="AG31" s="63">
        <f t="shared" si="18"/>
        <v>-1.9828073374289019</v>
      </c>
      <c r="AH31" s="247" t="str">
        <f t="shared" ref="AH31" si="47">IF(AG31&gt;=2,"3",(IF(AG31&gt;=1,"2",IF(AG31&gt;=0.5,"1",IF(AG31&gt;=-0.5,"0","-1")))))</f>
        <v>-1</v>
      </c>
      <c r="AI31" s="82" t="str">
        <f t="shared" si="13"/>
        <v>Orange ( &lt; -.5)</v>
      </c>
    </row>
    <row r="32" spans="1:35" x14ac:dyDescent="0.2">
      <c r="A32" s="24" t="s">
        <v>14</v>
      </c>
      <c r="B32" s="9">
        <v>50</v>
      </c>
      <c r="C32" s="25">
        <v>1946838</v>
      </c>
      <c r="D32" s="26">
        <f t="shared" si="14"/>
        <v>337.89017509041025</v>
      </c>
      <c r="E32" s="7">
        <v>596</v>
      </c>
      <c r="G32" s="7">
        <f t="shared" si="0"/>
        <v>596</v>
      </c>
      <c r="H32" s="253">
        <f t="shared" si="1"/>
        <v>0</v>
      </c>
      <c r="I32" s="254">
        <v>0</v>
      </c>
      <c r="J32" s="86" t="s">
        <v>220</v>
      </c>
      <c r="K32" s="255">
        <f t="shared" si="2"/>
        <v>1.7638867417217046</v>
      </c>
      <c r="L32" s="7">
        <v>0</v>
      </c>
      <c r="M32" s="7" t="s">
        <v>221</v>
      </c>
      <c r="N32" s="28">
        <v>500.07745913380717</v>
      </c>
      <c r="O32" s="20">
        <v>464</v>
      </c>
      <c r="P32" s="256">
        <v>0.92785625811589756</v>
      </c>
      <c r="Q32" s="247" t="str">
        <f t="shared" si="3"/>
        <v>0</v>
      </c>
      <c r="R32" s="12" t="str">
        <f t="shared" si="4"/>
        <v>Gray (75% - 99%)</v>
      </c>
      <c r="S32" s="12">
        <v>14</v>
      </c>
      <c r="T32" s="11">
        <f t="shared" si="15"/>
        <v>478</v>
      </c>
      <c r="U32" s="248">
        <f t="shared" si="16"/>
        <v>0.95585192107629102</v>
      </c>
      <c r="V32" s="247" t="str">
        <f t="shared" si="5"/>
        <v>-1</v>
      </c>
      <c r="W32" s="12" t="str">
        <f t="shared" si="6"/>
        <v>Gray (100% - 1000%)</v>
      </c>
      <c r="X32" s="258" t="s">
        <v>197</v>
      </c>
      <c r="Y32" s="259" t="str">
        <f t="shared" si="7"/>
        <v>Red</v>
      </c>
      <c r="Z32" s="26">
        <v>636</v>
      </c>
      <c r="AA32" s="260">
        <f t="shared" si="8"/>
        <v>32.668357613730571</v>
      </c>
      <c r="AB32" s="63">
        <f t="shared" si="17"/>
        <v>0.28778333621422042</v>
      </c>
      <c r="AC32" s="247" t="str">
        <f t="shared" si="9"/>
        <v>0</v>
      </c>
      <c r="AD32" s="82" t="str">
        <f t="shared" si="10"/>
        <v>Gray [(-.5)- .5]</v>
      </c>
      <c r="AE32" s="28">
        <v>39</v>
      </c>
      <c r="AF32" s="255">
        <f t="shared" si="11"/>
        <v>6.1320754716981132E-2</v>
      </c>
      <c r="AG32" s="63">
        <f t="shared" si="18"/>
        <v>-1.3127818360885279</v>
      </c>
      <c r="AH32" s="247" t="str">
        <f t="shared" ref="AH32" si="48">IF(AG32&gt;=2,"3",(IF(AG32&gt;=1,"2",IF(AG32&gt;=0.5,"1",IF(AG32&gt;=-0.5,"0","-1")))))</f>
        <v>-1</v>
      </c>
      <c r="AI32" s="82" t="str">
        <f t="shared" si="13"/>
        <v>Orange ( &lt; -.5)</v>
      </c>
    </row>
    <row r="33" spans="1:35" x14ac:dyDescent="0.2">
      <c r="A33" s="24" t="s">
        <v>185</v>
      </c>
      <c r="B33" s="9">
        <v>51</v>
      </c>
      <c r="C33" s="25">
        <v>1729188</v>
      </c>
      <c r="D33" s="26">
        <f t="shared" si="14"/>
        <v>300.11517963191403</v>
      </c>
      <c r="E33" s="7">
        <v>116</v>
      </c>
      <c r="G33" s="7">
        <f t="shared" si="0"/>
        <v>116</v>
      </c>
      <c r="H33" s="253">
        <f t="shared" si="1"/>
        <v>0</v>
      </c>
      <c r="I33" s="254">
        <v>0</v>
      </c>
      <c r="J33" s="86" t="s">
        <v>220</v>
      </c>
      <c r="K33" s="255">
        <f t="shared" si="2"/>
        <v>0.38651826989315219</v>
      </c>
      <c r="L33" s="7">
        <v>-1</v>
      </c>
      <c r="M33" s="7" t="s">
        <v>52</v>
      </c>
      <c r="N33" s="28">
        <v>444.17046585523281</v>
      </c>
      <c r="O33" s="20">
        <v>161</v>
      </c>
      <c r="P33" s="256">
        <v>0.36247344741843834</v>
      </c>
      <c r="Q33" s="247" t="str">
        <f t="shared" si="3"/>
        <v>-1</v>
      </c>
      <c r="R33" s="12" t="str">
        <f t="shared" si="4"/>
        <v>Orange (&lt; 75%)</v>
      </c>
      <c r="S33" s="12">
        <v>36</v>
      </c>
      <c r="T33" s="11">
        <f t="shared" si="15"/>
        <v>197</v>
      </c>
      <c r="U33" s="248">
        <f t="shared" si="16"/>
        <v>0.44352341081635005</v>
      </c>
      <c r="V33" s="247" t="str">
        <f t="shared" si="5"/>
        <v>-1</v>
      </c>
      <c r="W33" s="12" t="str">
        <f t="shared" si="6"/>
        <v>Gray (100% - 1000%)</v>
      </c>
      <c r="X33" s="258" t="s">
        <v>197</v>
      </c>
      <c r="Y33" s="259" t="str">
        <f t="shared" si="7"/>
        <v>Red</v>
      </c>
      <c r="Z33" s="26">
        <v>275</v>
      </c>
      <c r="AA33" s="260">
        <f t="shared" si="8"/>
        <v>15.903418251803737</v>
      </c>
      <c r="AB33" s="63">
        <f t="shared" si="17"/>
        <v>-0.39736342503270483</v>
      </c>
      <c r="AC33" s="247" t="str">
        <f t="shared" si="9"/>
        <v>0</v>
      </c>
      <c r="AD33" s="82" t="str">
        <f t="shared" si="10"/>
        <v>Gray [(-.5)- .5]</v>
      </c>
      <c r="AE33" s="28">
        <v>42</v>
      </c>
      <c r="AF33" s="255">
        <f t="shared" si="11"/>
        <v>0.15272727272727274</v>
      </c>
      <c r="AG33" s="63">
        <f t="shared" si="18"/>
        <v>0.50613429648145669</v>
      </c>
      <c r="AH33" s="247" t="str">
        <f t="shared" ref="AH33" si="49">IF(AG33&gt;=2,"3",(IF(AG33&gt;=1,"2",IF(AG33&gt;=0.5,"1",IF(AG33&gt;=-0.5,"0","-1")))))</f>
        <v>1</v>
      </c>
      <c r="AI33" s="82" t="str">
        <f t="shared" si="13"/>
        <v>Green [.5 - 1]</v>
      </c>
    </row>
    <row r="34" spans="1:35" x14ac:dyDescent="0.2">
      <c r="A34" s="24" t="s">
        <v>170</v>
      </c>
      <c r="B34" s="9">
        <v>52</v>
      </c>
      <c r="C34" s="25">
        <v>1256099</v>
      </c>
      <c r="D34" s="26">
        <f t="shared" ref="D34:D65" si="50">(C34/144043697)*25000</f>
        <v>218.00658865344172</v>
      </c>
      <c r="E34" s="7">
        <v>287</v>
      </c>
      <c r="G34" s="7">
        <f t="shared" ref="G34:G65" si="51">E34+F34</f>
        <v>287</v>
      </c>
      <c r="H34" s="253">
        <f t="shared" ref="H34:H65" si="52">F34/D34</f>
        <v>0</v>
      </c>
      <c r="I34" s="254">
        <v>0</v>
      </c>
      <c r="J34" s="86" t="s">
        <v>220</v>
      </c>
      <c r="K34" s="255">
        <f t="shared" ref="K34:K65" si="53">G34/D34</f>
        <v>1.3164739734368072</v>
      </c>
      <c r="L34" s="7">
        <v>0</v>
      </c>
      <c r="M34" s="7" t="s">
        <v>221</v>
      </c>
      <c r="N34" s="28">
        <v>322.64975120709374</v>
      </c>
      <c r="O34" s="20">
        <v>469</v>
      </c>
      <c r="P34" s="256">
        <v>1.4535885995429481</v>
      </c>
      <c r="Q34" s="247" t="str">
        <f t="shared" si="3"/>
        <v>1</v>
      </c>
      <c r="R34" s="12" t="str">
        <f t="shared" si="4"/>
        <v>Green (&gt; 100%)</v>
      </c>
      <c r="S34" s="12">
        <v>4045</v>
      </c>
      <c r="T34" s="11">
        <f t="shared" si="15"/>
        <v>4514</v>
      </c>
      <c r="U34" s="248">
        <f t="shared" si="16"/>
        <v>13.990402853596732</v>
      </c>
      <c r="V34" s="247" t="str">
        <f t="shared" si="5"/>
        <v>1</v>
      </c>
      <c r="W34" s="12" t="str">
        <f t="shared" si="6"/>
        <v>Green (&gt; 1000%)</v>
      </c>
      <c r="X34" s="258" t="s">
        <v>197</v>
      </c>
      <c r="Y34" s="259" t="str">
        <f t="shared" ref="Y34:Y65" si="54">IF(X34="No","Red","Green")</f>
        <v>Red</v>
      </c>
      <c r="Z34" s="26">
        <v>156</v>
      </c>
      <c r="AA34" s="260">
        <f t="shared" ref="AA34:AA65" si="55">(Z34/C34)*100000</f>
        <v>12.41940324767395</v>
      </c>
      <c r="AB34" s="63">
        <f t="shared" si="17"/>
        <v>-0.53974757237034643</v>
      </c>
      <c r="AC34" s="247" t="str">
        <f t="shared" si="9"/>
        <v>-1</v>
      </c>
      <c r="AD34" s="82" t="str">
        <f t="shared" si="10"/>
        <v>Orange ( &lt; -.5)</v>
      </c>
      <c r="AE34" s="28">
        <v>11</v>
      </c>
      <c r="AF34" s="255">
        <f t="shared" ref="AF34:AF65" si="56">AE34/Z34</f>
        <v>7.0512820512820512E-2</v>
      </c>
      <c r="AG34" s="63">
        <f t="shared" si="18"/>
        <v>-1.1298671257194652</v>
      </c>
      <c r="AH34" s="247" t="str">
        <f t="shared" ref="AH34" si="57">IF(AG34&gt;=2,"3",(IF(AG34&gt;=1,"2",IF(AG34&gt;=0.5,"1",IF(AG34&gt;=-0.5,"0","-1")))))</f>
        <v>-1</v>
      </c>
      <c r="AI34" s="82" t="str">
        <f t="shared" si="13"/>
        <v>Orange ( &lt; -.5)</v>
      </c>
    </row>
    <row r="35" spans="1:35" x14ac:dyDescent="0.2">
      <c r="A35" s="24" t="s">
        <v>284</v>
      </c>
      <c r="B35" s="9">
        <v>54</v>
      </c>
      <c r="C35" s="25">
        <v>1165952</v>
      </c>
      <c r="D35" s="26">
        <f t="shared" si="50"/>
        <v>202.36081555168639</v>
      </c>
      <c r="E35" s="7">
        <v>2902</v>
      </c>
      <c r="F35" s="7">
        <v>33</v>
      </c>
      <c r="G35" s="7">
        <f t="shared" si="51"/>
        <v>2935</v>
      </c>
      <c r="H35" s="253">
        <f t="shared" si="52"/>
        <v>0.16307504943599735</v>
      </c>
      <c r="I35" s="254">
        <v>2</v>
      </c>
      <c r="J35" s="86" t="s">
        <v>223</v>
      </c>
      <c r="K35" s="255">
        <f t="shared" si="53"/>
        <v>14.50379606347431</v>
      </c>
      <c r="L35" s="7">
        <v>1</v>
      </c>
      <c r="M35" s="7" t="s">
        <v>222</v>
      </c>
      <c r="N35" s="28">
        <v>299.49400701649586</v>
      </c>
      <c r="O35" s="20">
        <v>179</v>
      </c>
      <c r="P35" s="256">
        <v>0.59767473073389699</v>
      </c>
      <c r="Q35" s="247" t="str">
        <f t="shared" si="3"/>
        <v>-1</v>
      </c>
      <c r="R35" s="12" t="str">
        <f t="shared" si="4"/>
        <v>Orange (&lt; 75%)</v>
      </c>
      <c r="S35" s="12">
        <v>16</v>
      </c>
      <c r="T35" s="11">
        <f t="shared" si="15"/>
        <v>195</v>
      </c>
      <c r="U35" s="248">
        <f t="shared" si="16"/>
        <v>0.65109817035256934</v>
      </c>
      <c r="V35" s="247" t="str">
        <f t="shared" si="5"/>
        <v>-1</v>
      </c>
      <c r="W35" s="12" t="str">
        <f t="shared" si="6"/>
        <v>Gray (100% - 1000%)</v>
      </c>
      <c r="X35" s="258" t="s">
        <v>197</v>
      </c>
      <c r="Y35" s="259" t="str">
        <f t="shared" si="54"/>
        <v>Red</v>
      </c>
      <c r="Z35" s="26">
        <v>227</v>
      </c>
      <c r="AA35" s="260">
        <f t="shared" si="55"/>
        <v>19.469069052585358</v>
      </c>
      <c r="AB35" s="63">
        <f t="shared" si="17"/>
        <v>-0.25164299949743146</v>
      </c>
      <c r="AC35" s="247" t="str">
        <f t="shared" si="9"/>
        <v>0</v>
      </c>
      <c r="AD35" s="82" t="str">
        <f t="shared" si="10"/>
        <v>Gray [(-.5)- .5]</v>
      </c>
      <c r="AE35" s="28">
        <v>26</v>
      </c>
      <c r="AF35" s="255">
        <f t="shared" si="56"/>
        <v>0.11453744493392071</v>
      </c>
      <c r="AG35" s="63">
        <f t="shared" si="18"/>
        <v>-0.25381253647389684</v>
      </c>
      <c r="AH35" s="247" t="str">
        <f t="shared" ref="AH35" si="58">IF(AG35&gt;=2,"3",(IF(AG35&gt;=1,"2",IF(AG35&gt;=0.5,"1",IF(AG35&gt;=-0.5,"0","-1")))))</f>
        <v>0</v>
      </c>
      <c r="AI35" s="82" t="str">
        <f t="shared" si="13"/>
        <v>Gray [(-.5)- .5]</v>
      </c>
    </row>
    <row r="36" spans="1:35" x14ac:dyDescent="0.2">
      <c r="A36" s="24" t="s">
        <v>12</v>
      </c>
      <c r="B36" s="9">
        <v>55</v>
      </c>
      <c r="C36" s="25">
        <v>918419</v>
      </c>
      <c r="D36" s="26">
        <f t="shared" si="50"/>
        <v>159.39937309440205</v>
      </c>
      <c r="E36" s="7">
        <v>177</v>
      </c>
      <c r="G36" s="7">
        <f t="shared" si="51"/>
        <v>177</v>
      </c>
      <c r="H36" s="253">
        <f t="shared" si="52"/>
        <v>0</v>
      </c>
      <c r="I36" s="254">
        <v>0</v>
      </c>
      <c r="J36" s="86" t="s">
        <v>220</v>
      </c>
      <c r="K36" s="255">
        <f t="shared" si="53"/>
        <v>1.1104184198715401</v>
      </c>
      <c r="L36" s="7">
        <v>0</v>
      </c>
      <c r="M36" s="7" t="s">
        <v>221</v>
      </c>
      <c r="N36" s="28">
        <v>235.91107217971503</v>
      </c>
      <c r="O36" s="20">
        <v>194</v>
      </c>
      <c r="P36" s="256">
        <v>0.82234376796105801</v>
      </c>
      <c r="Q36" s="247" t="str">
        <f t="shared" si="3"/>
        <v>0</v>
      </c>
      <c r="R36" s="12" t="str">
        <f t="shared" si="4"/>
        <v>Gray (75% - 99%)</v>
      </c>
      <c r="S36" s="12">
        <v>37</v>
      </c>
      <c r="T36" s="11">
        <f t="shared" si="15"/>
        <v>231</v>
      </c>
      <c r="U36" s="248">
        <f t="shared" si="16"/>
        <v>0.97918252782991966</v>
      </c>
      <c r="V36" s="247" t="str">
        <f t="shared" si="5"/>
        <v>-1</v>
      </c>
      <c r="W36" s="12" t="str">
        <f t="shared" si="6"/>
        <v>Gray (100% - 1000%)</v>
      </c>
      <c r="X36" s="258" t="s">
        <v>197</v>
      </c>
      <c r="Y36" s="259" t="str">
        <f t="shared" si="54"/>
        <v>Red</v>
      </c>
      <c r="Z36" s="26">
        <v>268</v>
      </c>
      <c r="AA36" s="260">
        <f t="shared" si="55"/>
        <v>29.180580976656625</v>
      </c>
      <c r="AB36" s="63">
        <f t="shared" si="17"/>
        <v>0.14524545908531325</v>
      </c>
      <c r="AC36" s="247" t="str">
        <f t="shared" si="9"/>
        <v>0</v>
      </c>
      <c r="AD36" s="82" t="str">
        <f t="shared" si="10"/>
        <v>Gray [(-.5)- .5]</v>
      </c>
      <c r="AE36" s="28">
        <v>16</v>
      </c>
      <c r="AF36" s="255">
        <f t="shared" si="56"/>
        <v>5.9701492537313432E-2</v>
      </c>
      <c r="AG36" s="63">
        <f t="shared" si="18"/>
        <v>-1.3450038500714518</v>
      </c>
      <c r="AH36" s="247" t="str">
        <f t="shared" ref="AH36" si="59">IF(AG36&gt;=2,"3",(IF(AG36&gt;=1,"2",IF(AG36&gt;=0.5,"1",IF(AG36&gt;=-0.5,"0","-1")))))</f>
        <v>-1</v>
      </c>
      <c r="AI36" s="82" t="str">
        <f t="shared" si="13"/>
        <v>Orange ( &lt; -.5)</v>
      </c>
    </row>
    <row r="37" spans="1:35" x14ac:dyDescent="0.2">
      <c r="A37" s="24" t="s">
        <v>278</v>
      </c>
      <c r="B37" s="9">
        <v>56</v>
      </c>
      <c r="C37" s="25">
        <v>1392867</v>
      </c>
      <c r="D37" s="26">
        <f t="shared" si="50"/>
        <v>241.74382999903148</v>
      </c>
      <c r="E37" s="7">
        <v>197</v>
      </c>
      <c r="F37" s="7">
        <v>69</v>
      </c>
      <c r="G37" s="7">
        <f t="shared" si="51"/>
        <v>266</v>
      </c>
      <c r="H37" s="253">
        <f t="shared" si="52"/>
        <v>0.28542610580909733</v>
      </c>
      <c r="I37" s="254">
        <v>2</v>
      </c>
      <c r="J37" s="86" t="s">
        <v>223</v>
      </c>
      <c r="K37" s="255">
        <f t="shared" si="53"/>
        <v>1.1003383209452158</v>
      </c>
      <c r="L37" s="7">
        <v>0</v>
      </c>
      <c r="M37" s="7" t="s">
        <v>221</v>
      </c>
      <c r="N37" s="28">
        <v>357.78086839856661</v>
      </c>
      <c r="O37" s="20">
        <v>549</v>
      </c>
      <c r="P37" s="256">
        <v>1.5344587944496126</v>
      </c>
      <c r="Q37" s="247" t="str">
        <f t="shared" si="3"/>
        <v>1</v>
      </c>
      <c r="R37" s="12" t="str">
        <f t="shared" si="4"/>
        <v>Green (&gt; 100%)</v>
      </c>
      <c r="S37" s="12">
        <v>20</v>
      </c>
      <c r="T37" s="11">
        <f t="shared" si="15"/>
        <v>569</v>
      </c>
      <c r="U37" s="248">
        <f t="shared" si="16"/>
        <v>1.5903589326809282</v>
      </c>
      <c r="V37" s="247" t="str">
        <f t="shared" si="5"/>
        <v>0</v>
      </c>
      <c r="W37" s="12" t="str">
        <f t="shared" si="6"/>
        <v>Gray (100% - 1000%)</v>
      </c>
      <c r="X37" s="258" t="s">
        <v>198</v>
      </c>
      <c r="Y37" s="259" t="str">
        <f t="shared" si="54"/>
        <v>Green</v>
      </c>
      <c r="Z37" s="26">
        <v>475</v>
      </c>
      <c r="AA37" s="260">
        <f t="shared" si="55"/>
        <v>34.102322763049166</v>
      </c>
      <c r="AB37" s="63">
        <f t="shared" si="17"/>
        <v>0.34638638610223871</v>
      </c>
      <c r="AC37" s="247" t="str">
        <f t="shared" si="9"/>
        <v>0</v>
      </c>
      <c r="AD37" s="82" t="str">
        <f t="shared" si="10"/>
        <v>Gray [(-.5)- .5]</v>
      </c>
      <c r="AE37" s="28">
        <v>38</v>
      </c>
      <c r="AF37" s="255">
        <f t="shared" si="56"/>
        <v>0.08</v>
      </c>
      <c r="AG37" s="63">
        <f t="shared" si="18"/>
        <v>-0.94107989043855367</v>
      </c>
      <c r="AH37" s="247" t="str">
        <f t="shared" ref="AH37" si="60">IF(AG37&gt;=2,"3",(IF(AG37&gt;=1,"2",IF(AG37&gt;=0.5,"1",IF(AG37&gt;=-0.5,"0","-1")))))</f>
        <v>-1</v>
      </c>
      <c r="AI37" s="82" t="str">
        <f t="shared" si="13"/>
        <v>Orange ( &lt; -.5)</v>
      </c>
    </row>
    <row r="38" spans="1:35" x14ac:dyDescent="0.2">
      <c r="A38" s="24" t="s">
        <v>16</v>
      </c>
      <c r="B38" s="9">
        <v>57</v>
      </c>
      <c r="C38" s="25">
        <v>655392</v>
      </c>
      <c r="D38" s="26">
        <f t="shared" si="50"/>
        <v>113.7488160971042</v>
      </c>
      <c r="E38" s="7">
        <v>63</v>
      </c>
      <c r="G38" s="7">
        <f t="shared" si="51"/>
        <v>63</v>
      </c>
      <c r="H38" s="253">
        <f t="shared" si="52"/>
        <v>0</v>
      </c>
      <c r="I38" s="254">
        <v>0</v>
      </c>
      <c r="J38" s="86" t="s">
        <v>220</v>
      </c>
      <c r="K38" s="255">
        <f t="shared" si="53"/>
        <v>0.55385191830232905</v>
      </c>
      <c r="L38" s="7">
        <v>-1</v>
      </c>
      <c r="M38" s="7" t="s">
        <v>52</v>
      </c>
      <c r="N38" s="28">
        <v>168.34824782371422</v>
      </c>
      <c r="O38" s="20">
        <v>119</v>
      </c>
      <c r="P38" s="256">
        <v>0.70686806389936885</v>
      </c>
      <c r="Q38" s="247" t="str">
        <f t="shared" si="3"/>
        <v>-1</v>
      </c>
      <c r="R38" s="12" t="str">
        <f t="shared" si="4"/>
        <v>Orange (&lt; 75%)</v>
      </c>
      <c r="S38" s="12">
        <v>38</v>
      </c>
      <c r="T38" s="11">
        <f t="shared" si="15"/>
        <v>157</v>
      </c>
      <c r="U38" s="248">
        <f t="shared" si="16"/>
        <v>0.93259063892605798</v>
      </c>
      <c r="V38" s="247" t="str">
        <f t="shared" si="5"/>
        <v>-1</v>
      </c>
      <c r="W38" s="12" t="str">
        <f t="shared" si="6"/>
        <v>Gray (100% - 1000%)</v>
      </c>
      <c r="X38" s="258" t="s">
        <v>197</v>
      </c>
      <c r="Y38" s="259" t="str">
        <f t="shared" si="54"/>
        <v>Red</v>
      </c>
      <c r="Z38" s="26">
        <v>118</v>
      </c>
      <c r="AA38" s="260">
        <f t="shared" si="55"/>
        <v>18.004491968165617</v>
      </c>
      <c r="AB38" s="63">
        <f t="shared" si="17"/>
        <v>-0.3114970928719345</v>
      </c>
      <c r="AC38" s="247" t="str">
        <f t="shared" si="9"/>
        <v>0</v>
      </c>
      <c r="AD38" s="82" t="str">
        <f t="shared" si="10"/>
        <v>Gray [(-.5)- .5]</v>
      </c>
      <c r="AE38" s="28">
        <v>9</v>
      </c>
      <c r="AF38" s="255">
        <f t="shared" si="56"/>
        <v>7.6271186440677971E-2</v>
      </c>
      <c r="AG38" s="63">
        <f t="shared" si="18"/>
        <v>-1.0152802788357236</v>
      </c>
      <c r="AH38" s="247" t="str">
        <f t="shared" ref="AH38" si="61">IF(AG38&gt;=2,"3",(IF(AG38&gt;=1,"2",IF(AG38&gt;=0.5,"1",IF(AG38&gt;=-0.5,"0","-1")))))</f>
        <v>-1</v>
      </c>
      <c r="AI38" s="82" t="str">
        <f t="shared" si="13"/>
        <v>Orange ( &lt; -.5)</v>
      </c>
    </row>
    <row r="39" spans="1:35" x14ac:dyDescent="0.2">
      <c r="A39" s="24" t="s">
        <v>187</v>
      </c>
      <c r="B39" s="9">
        <v>58</v>
      </c>
      <c r="C39" s="25">
        <v>1919062</v>
      </c>
      <c r="D39" s="26">
        <f t="shared" si="50"/>
        <v>333.0694157343101</v>
      </c>
      <c r="E39" s="7">
        <v>85</v>
      </c>
      <c r="G39" s="7">
        <f t="shared" si="51"/>
        <v>85</v>
      </c>
      <c r="H39" s="253">
        <f t="shared" si="52"/>
        <v>0</v>
      </c>
      <c r="I39" s="254">
        <v>0</v>
      </c>
      <c r="J39" s="86" t="s">
        <v>220</v>
      </c>
      <c r="K39" s="255">
        <f t="shared" si="53"/>
        <v>0.25520205694240211</v>
      </c>
      <c r="L39" s="7">
        <v>-1</v>
      </c>
      <c r="M39" s="7" t="s">
        <v>52</v>
      </c>
      <c r="N39" s="28">
        <v>492.942735286779</v>
      </c>
      <c r="O39" s="20">
        <v>453</v>
      </c>
      <c r="P39" s="256">
        <v>0.9189708409770122</v>
      </c>
      <c r="Q39" s="247" t="str">
        <f t="shared" si="3"/>
        <v>0</v>
      </c>
      <c r="R39" s="12" t="str">
        <f t="shared" si="4"/>
        <v>Gray (75% - 99%)</v>
      </c>
      <c r="S39" s="12">
        <v>148</v>
      </c>
      <c r="T39" s="11">
        <f t="shared" si="15"/>
        <v>601</v>
      </c>
      <c r="U39" s="248">
        <f t="shared" si="16"/>
        <v>1.219208555026897</v>
      </c>
      <c r="V39" s="247" t="str">
        <f t="shared" si="5"/>
        <v>0</v>
      </c>
      <c r="W39" s="12" t="str">
        <f t="shared" si="6"/>
        <v>Gray (100% - 1000%)</v>
      </c>
      <c r="X39" s="258" t="s">
        <v>197</v>
      </c>
      <c r="Y39" s="259" t="str">
        <f t="shared" si="54"/>
        <v>Red</v>
      </c>
      <c r="Z39" s="26">
        <v>335</v>
      </c>
      <c r="AA39" s="260">
        <f t="shared" si="55"/>
        <v>17.456444867336227</v>
      </c>
      <c r="AB39" s="63">
        <f t="shared" si="17"/>
        <v>-0.33389459089073237</v>
      </c>
      <c r="AC39" s="247" t="str">
        <f t="shared" si="9"/>
        <v>0</v>
      </c>
      <c r="AD39" s="82" t="str">
        <f t="shared" si="10"/>
        <v>Gray [(-.5)- .5]</v>
      </c>
      <c r="AE39" s="28">
        <v>21</v>
      </c>
      <c r="AF39" s="255">
        <f t="shared" si="56"/>
        <v>6.2686567164179099E-2</v>
      </c>
      <c r="AG39" s="63">
        <f t="shared" si="18"/>
        <v>-1.2856032677724964</v>
      </c>
      <c r="AH39" s="247" t="str">
        <f t="shared" ref="AH39" si="62">IF(AG39&gt;=2,"3",(IF(AG39&gt;=1,"2",IF(AG39&gt;=0.5,"1",IF(AG39&gt;=-0.5,"0","-1")))))</f>
        <v>-1</v>
      </c>
      <c r="AI39" s="82" t="str">
        <f t="shared" si="13"/>
        <v>Orange ( &lt; -.5)</v>
      </c>
    </row>
    <row r="40" spans="1:35" x14ac:dyDescent="0.2">
      <c r="A40" s="24" t="s">
        <v>277</v>
      </c>
      <c r="B40" s="9">
        <v>59</v>
      </c>
      <c r="C40" s="25">
        <v>1445660</v>
      </c>
      <c r="D40" s="26">
        <f t="shared" si="50"/>
        <v>250.90650096269053</v>
      </c>
      <c r="E40" s="7">
        <v>186</v>
      </c>
      <c r="F40" s="7">
        <v>0</v>
      </c>
      <c r="G40" s="7">
        <f t="shared" si="51"/>
        <v>186</v>
      </c>
      <c r="H40" s="253">
        <f t="shared" si="52"/>
        <v>0</v>
      </c>
      <c r="I40" s="254">
        <v>0</v>
      </c>
      <c r="J40" s="86" t="s">
        <v>220</v>
      </c>
      <c r="K40" s="255">
        <f t="shared" si="53"/>
        <v>0.74131199983398577</v>
      </c>
      <c r="L40" s="7">
        <v>-1</v>
      </c>
      <c r="M40" s="7" t="s">
        <v>52</v>
      </c>
      <c r="N40" s="28">
        <v>371.34162142478198</v>
      </c>
      <c r="O40" s="20">
        <v>306</v>
      </c>
      <c r="P40" s="256">
        <v>0.82403905822871137</v>
      </c>
      <c r="Q40" s="247" t="str">
        <f t="shared" si="3"/>
        <v>0</v>
      </c>
      <c r="R40" s="12" t="str">
        <f t="shared" si="4"/>
        <v>Gray (75% - 99%)</v>
      </c>
      <c r="S40" s="12">
        <v>5719</v>
      </c>
      <c r="T40" s="11">
        <f t="shared" si="15"/>
        <v>6025</v>
      </c>
      <c r="U40" s="248">
        <f t="shared" si="16"/>
        <v>16.224952045189497</v>
      </c>
      <c r="V40" s="247" t="str">
        <f t="shared" si="5"/>
        <v>1</v>
      </c>
      <c r="W40" s="12" t="str">
        <f t="shared" si="6"/>
        <v>Green (&gt; 1000%)</v>
      </c>
      <c r="X40" s="258" t="s">
        <v>197</v>
      </c>
      <c r="Y40" s="259" t="str">
        <f t="shared" si="54"/>
        <v>Red</v>
      </c>
      <c r="Z40" s="26">
        <v>320</v>
      </c>
      <c r="AA40" s="260">
        <f t="shared" si="55"/>
        <v>22.135218516110289</v>
      </c>
      <c r="AB40" s="63">
        <f t="shared" si="17"/>
        <v>-0.14268324542383326</v>
      </c>
      <c r="AC40" s="247" t="str">
        <f t="shared" si="9"/>
        <v>0</v>
      </c>
      <c r="AD40" s="82" t="str">
        <f t="shared" si="10"/>
        <v>Gray [(-.5)- .5]</v>
      </c>
      <c r="AE40" s="28">
        <v>32</v>
      </c>
      <c r="AF40" s="255">
        <f t="shared" si="56"/>
        <v>0.1</v>
      </c>
      <c r="AG40" s="63">
        <f t="shared" si="18"/>
        <v>-0.54309598903555079</v>
      </c>
      <c r="AH40" s="247" t="str">
        <f t="shared" ref="AH40" si="63">IF(AG40&gt;=2,"3",(IF(AG40&gt;=1,"2",IF(AG40&gt;=0.5,"1",IF(AG40&gt;=-0.5,"0","-1")))))</f>
        <v>-1</v>
      </c>
      <c r="AI40" s="82" t="str">
        <f t="shared" si="13"/>
        <v>Orange ( &lt; -.5)</v>
      </c>
    </row>
    <row r="41" spans="1:35" x14ac:dyDescent="0.2">
      <c r="A41" s="24" t="s">
        <v>286</v>
      </c>
      <c r="B41" s="9">
        <v>61</v>
      </c>
      <c r="C41" s="25">
        <v>5110272</v>
      </c>
      <c r="D41" s="26">
        <f t="shared" si="50"/>
        <v>886.93085959880636</v>
      </c>
      <c r="E41" s="7">
        <v>1236</v>
      </c>
      <c r="F41" s="7">
        <v>99</v>
      </c>
      <c r="G41" s="7">
        <f t="shared" si="51"/>
        <v>1335</v>
      </c>
      <c r="H41" s="253">
        <f t="shared" si="52"/>
        <v>0.11162087656390893</v>
      </c>
      <c r="I41" s="254">
        <v>2</v>
      </c>
      <c r="J41" s="86" t="s">
        <v>223</v>
      </c>
      <c r="K41" s="255">
        <f t="shared" si="53"/>
        <v>1.5051906082102871</v>
      </c>
      <c r="L41" s="7">
        <v>0</v>
      </c>
      <c r="M41" s="7" t="s">
        <v>221</v>
      </c>
      <c r="N41" s="28">
        <v>1312.6576722062334</v>
      </c>
      <c r="O41" s="20">
        <v>767</v>
      </c>
      <c r="P41" s="256">
        <v>0.58431075842559477</v>
      </c>
      <c r="Q41" s="247" t="str">
        <f t="shared" si="3"/>
        <v>-1</v>
      </c>
      <c r="R41" s="12" t="str">
        <f t="shared" si="4"/>
        <v>Orange (&lt; 75%)</v>
      </c>
      <c r="S41" s="12">
        <v>4000</v>
      </c>
      <c r="T41" s="11">
        <f t="shared" si="15"/>
        <v>4767</v>
      </c>
      <c r="U41" s="248">
        <f t="shared" si="16"/>
        <v>3.6315637358732857</v>
      </c>
      <c r="V41" s="247" t="str">
        <f t="shared" si="5"/>
        <v>0</v>
      </c>
      <c r="W41" s="12" t="str">
        <f t="shared" si="6"/>
        <v>Gray (100% - 1000%)</v>
      </c>
      <c r="X41" s="258" t="s">
        <v>199</v>
      </c>
      <c r="Y41" s="259" t="str">
        <f t="shared" si="54"/>
        <v>Green</v>
      </c>
      <c r="Z41" s="26">
        <v>980</v>
      </c>
      <c r="AA41" s="260">
        <f t="shared" si="55"/>
        <v>19.177061416691714</v>
      </c>
      <c r="AB41" s="63">
        <f t="shared" si="17"/>
        <v>-0.26357671912938285</v>
      </c>
      <c r="AC41" s="247" t="str">
        <f t="shared" si="9"/>
        <v>0</v>
      </c>
      <c r="AD41" s="82" t="str">
        <f t="shared" si="10"/>
        <v>Gray [(-.5)- .5]</v>
      </c>
      <c r="AE41" s="28">
        <v>184</v>
      </c>
      <c r="AF41" s="255">
        <f t="shared" si="56"/>
        <v>0.18775510204081633</v>
      </c>
      <c r="AG41" s="63">
        <f t="shared" si="18"/>
        <v>1.2031599048755839</v>
      </c>
      <c r="AH41" s="247" t="str">
        <f t="shared" ref="AH41" si="64">IF(AG41&gt;=2,"3",(IF(AG41&gt;=1,"2",IF(AG41&gt;=0.5,"1",IF(AG41&gt;=-0.5,"0","-1")))))</f>
        <v>2</v>
      </c>
      <c r="AI41" s="82" t="str">
        <f t="shared" si="13"/>
        <v>Blue [1-2]</v>
      </c>
    </row>
    <row r="42" spans="1:35" x14ac:dyDescent="0.2">
      <c r="A42" s="24" t="s">
        <v>156</v>
      </c>
      <c r="B42" s="9">
        <v>64</v>
      </c>
      <c r="C42" s="25">
        <v>2600157</v>
      </c>
      <c r="D42" s="26">
        <f t="shared" si="50"/>
        <v>451.27920453194145</v>
      </c>
      <c r="E42" s="7">
        <v>481</v>
      </c>
      <c r="G42" s="7">
        <f t="shared" si="51"/>
        <v>481</v>
      </c>
      <c r="H42" s="253">
        <f t="shared" si="52"/>
        <v>0</v>
      </c>
      <c r="I42" s="254">
        <v>0</v>
      </c>
      <c r="J42" s="86" t="s">
        <v>220</v>
      </c>
      <c r="K42" s="255">
        <f t="shared" si="53"/>
        <v>1.0658589963144534</v>
      </c>
      <c r="L42" s="7">
        <v>0</v>
      </c>
      <c r="M42" s="7" t="s">
        <v>221</v>
      </c>
      <c r="N42" s="28">
        <v>667.89322270727337</v>
      </c>
      <c r="O42" s="20">
        <v>282</v>
      </c>
      <c r="P42" s="256">
        <v>0.42222317941320986</v>
      </c>
      <c r="Q42" s="247" t="str">
        <f t="shared" si="3"/>
        <v>-1</v>
      </c>
      <c r="R42" s="12" t="str">
        <f t="shared" si="4"/>
        <v>Orange (&lt; 75%)</v>
      </c>
      <c r="S42" s="12">
        <v>57</v>
      </c>
      <c r="T42" s="11">
        <f t="shared" si="15"/>
        <v>339</v>
      </c>
      <c r="U42" s="248">
        <f t="shared" si="16"/>
        <v>0.50756616248609265</v>
      </c>
      <c r="V42" s="247" t="str">
        <f t="shared" si="5"/>
        <v>-1</v>
      </c>
      <c r="W42" s="12" t="str">
        <f t="shared" si="6"/>
        <v>Gray (100% - 1000%)</v>
      </c>
      <c r="X42" s="258" t="s">
        <v>197</v>
      </c>
      <c r="Y42" s="259" t="str">
        <f t="shared" si="54"/>
        <v>Red</v>
      </c>
      <c r="Z42" s="26">
        <v>501</v>
      </c>
      <c r="AA42" s="260">
        <f t="shared" si="55"/>
        <v>19.268067274399201</v>
      </c>
      <c r="AB42" s="63">
        <f t="shared" si="17"/>
        <v>-0.25985750683062647</v>
      </c>
      <c r="AC42" s="247" t="str">
        <f t="shared" si="9"/>
        <v>0</v>
      </c>
      <c r="AD42" s="82" t="str">
        <f t="shared" si="10"/>
        <v>Gray [(-.5)- .5]</v>
      </c>
      <c r="AE42" s="28">
        <v>24</v>
      </c>
      <c r="AF42" s="255">
        <f t="shared" si="56"/>
        <v>4.790419161676647E-2</v>
      </c>
      <c r="AG42" s="63">
        <f t="shared" si="18"/>
        <v>-1.5797606423906778</v>
      </c>
      <c r="AH42" s="247" t="str">
        <f t="shared" ref="AH42" si="65">IF(AG42&gt;=2,"3",(IF(AG42&gt;=1,"2",IF(AG42&gt;=0.5,"1",IF(AG42&gt;=-0.5,"0","-1")))))</f>
        <v>-1</v>
      </c>
      <c r="AI42" s="82" t="str">
        <f t="shared" si="13"/>
        <v>Orange ( &lt; -.5)</v>
      </c>
    </row>
    <row r="43" spans="1:35" x14ac:dyDescent="0.2">
      <c r="A43" s="24" t="s">
        <v>13</v>
      </c>
      <c r="B43" s="9">
        <v>65</v>
      </c>
      <c r="C43" s="25">
        <v>721668</v>
      </c>
      <c r="D43" s="26">
        <f t="shared" si="50"/>
        <v>125.25157556876647</v>
      </c>
      <c r="E43" s="7">
        <v>132</v>
      </c>
      <c r="F43" s="7">
        <v>0</v>
      </c>
      <c r="G43" s="7">
        <f t="shared" si="51"/>
        <v>132</v>
      </c>
      <c r="H43" s="253">
        <f t="shared" si="52"/>
        <v>0</v>
      </c>
      <c r="I43" s="254">
        <v>0</v>
      </c>
      <c r="J43" s="86" t="s">
        <v>220</v>
      </c>
      <c r="K43" s="255">
        <f t="shared" si="53"/>
        <v>1.0538789584130099</v>
      </c>
      <c r="L43" s="7">
        <v>0</v>
      </c>
      <c r="M43" s="7" t="s">
        <v>221</v>
      </c>
      <c r="N43" s="28">
        <v>185.37233184177435</v>
      </c>
      <c r="O43" s="20">
        <v>294</v>
      </c>
      <c r="P43" s="256">
        <v>1.5859972039999228</v>
      </c>
      <c r="Q43" s="247" t="str">
        <f t="shared" si="3"/>
        <v>1</v>
      </c>
      <c r="R43" s="12" t="str">
        <f t="shared" si="4"/>
        <v>Green (&gt; 100%)</v>
      </c>
      <c r="S43" s="12">
        <v>132</v>
      </c>
      <c r="T43" s="11">
        <f t="shared" si="15"/>
        <v>426</v>
      </c>
      <c r="U43" s="248">
        <f t="shared" si="16"/>
        <v>2.2980775813060106</v>
      </c>
      <c r="V43" s="247" t="str">
        <f t="shared" si="5"/>
        <v>0</v>
      </c>
      <c r="W43" s="12" t="str">
        <f t="shared" si="6"/>
        <v>Gray (100% - 1000%)</v>
      </c>
      <c r="X43" s="258" t="s">
        <v>197</v>
      </c>
      <c r="Y43" s="259" t="str">
        <f t="shared" si="54"/>
        <v>Red</v>
      </c>
      <c r="Z43" s="26">
        <v>193</v>
      </c>
      <c r="AA43" s="260">
        <f t="shared" si="55"/>
        <v>26.743599549931549</v>
      </c>
      <c r="AB43" s="63">
        <f t="shared" si="17"/>
        <v>4.5651306330340466E-2</v>
      </c>
      <c r="AC43" s="247" t="str">
        <f t="shared" si="9"/>
        <v>0</v>
      </c>
      <c r="AD43" s="82" t="str">
        <f t="shared" si="10"/>
        <v>Gray [(-.5)- .5]</v>
      </c>
      <c r="AE43" s="28">
        <v>11</v>
      </c>
      <c r="AF43" s="255">
        <f t="shared" si="56"/>
        <v>5.6994818652849742E-2</v>
      </c>
      <c r="AG43" s="63">
        <f t="shared" si="18"/>
        <v>-1.398864481689676</v>
      </c>
      <c r="AH43" s="247" t="str">
        <f t="shared" ref="AH43" si="66">IF(AG43&gt;=2,"3",(IF(AG43&gt;=1,"2",IF(AG43&gt;=0.5,"1",IF(AG43&gt;=-0.5,"0","-1")))))</f>
        <v>-1</v>
      </c>
      <c r="AI43" s="82" t="str">
        <f t="shared" si="13"/>
        <v>Orange ( &lt; -.5)</v>
      </c>
    </row>
    <row r="44" spans="1:35" x14ac:dyDescent="0.2">
      <c r="A44" s="24" t="s">
        <v>275</v>
      </c>
      <c r="B44" s="9">
        <v>67</v>
      </c>
      <c r="C44" s="25">
        <v>2948217</v>
      </c>
      <c r="D44" s="26">
        <f t="shared" si="50"/>
        <v>511.6879567455145</v>
      </c>
      <c r="E44" s="7">
        <v>46</v>
      </c>
      <c r="F44" s="7">
        <v>67</v>
      </c>
      <c r="G44" s="7">
        <f t="shared" si="51"/>
        <v>113</v>
      </c>
      <c r="H44" s="253">
        <f t="shared" si="52"/>
        <v>0.13093917712298656</v>
      </c>
      <c r="I44" s="254">
        <v>2</v>
      </c>
      <c r="J44" s="86" t="s">
        <v>223</v>
      </c>
      <c r="K44" s="255">
        <f t="shared" si="53"/>
        <v>0.22083771664026089</v>
      </c>
      <c r="L44" s="7">
        <v>-1</v>
      </c>
      <c r="M44" s="7" t="s">
        <v>52</v>
      </c>
      <c r="N44" s="28">
        <v>757.29817598336149</v>
      </c>
      <c r="O44" s="20">
        <v>680</v>
      </c>
      <c r="P44" s="256">
        <v>0.89792900810438525</v>
      </c>
      <c r="Q44" s="247" t="str">
        <f t="shared" si="3"/>
        <v>0</v>
      </c>
      <c r="R44" s="12" t="str">
        <f t="shared" si="4"/>
        <v>Gray (75% - 99%)</v>
      </c>
      <c r="S44" s="12">
        <v>179</v>
      </c>
      <c r="T44" s="11">
        <f t="shared" si="15"/>
        <v>859</v>
      </c>
      <c r="U44" s="248">
        <f t="shared" si="16"/>
        <v>1.1342956146495102</v>
      </c>
      <c r="V44" s="247" t="str">
        <f t="shared" si="5"/>
        <v>0</v>
      </c>
      <c r="W44" s="12" t="str">
        <f t="shared" si="6"/>
        <v>Gray (100% - 1000%)</v>
      </c>
      <c r="X44" s="258" t="s">
        <v>198</v>
      </c>
      <c r="Y44" s="259" t="str">
        <f t="shared" si="54"/>
        <v>Green</v>
      </c>
      <c r="Z44" s="26">
        <v>1140</v>
      </c>
      <c r="AA44" s="260">
        <f t="shared" si="55"/>
        <v>38.667438658687608</v>
      </c>
      <c r="AB44" s="63">
        <f t="shared" si="17"/>
        <v>0.53295278536501856</v>
      </c>
      <c r="AC44" s="247" t="str">
        <f t="shared" si="9"/>
        <v>1</v>
      </c>
      <c r="AD44" s="82" t="str">
        <f t="shared" si="10"/>
        <v>Green [.5 - 1]</v>
      </c>
      <c r="AE44" s="28">
        <v>253</v>
      </c>
      <c r="AF44" s="255">
        <f t="shared" si="56"/>
        <v>0.2219298245614035</v>
      </c>
      <c r="AG44" s="63">
        <f t="shared" si="18"/>
        <v>1.8832093747810013</v>
      </c>
      <c r="AH44" s="247" t="str">
        <f t="shared" ref="AH44" si="67">IF(AG44&gt;=2,"3",(IF(AG44&gt;=1,"2",IF(AG44&gt;=0.5,"1",IF(AG44&gt;=-0.5,"0","-1")))))</f>
        <v>2</v>
      </c>
      <c r="AI44" s="82" t="str">
        <f t="shared" si="13"/>
        <v>Blue [1-2]</v>
      </c>
    </row>
    <row r="45" spans="1:35" x14ac:dyDescent="0.2">
      <c r="A45" s="24" t="s">
        <v>276</v>
      </c>
      <c r="B45" s="9">
        <v>68</v>
      </c>
      <c r="C45" s="25">
        <v>2224944</v>
      </c>
      <c r="D45" s="26">
        <f t="shared" si="50"/>
        <v>386.15781987322913</v>
      </c>
      <c r="E45" s="7">
        <v>113</v>
      </c>
      <c r="F45" s="7">
        <v>175</v>
      </c>
      <c r="G45" s="7">
        <f t="shared" si="51"/>
        <v>288</v>
      </c>
      <c r="H45" s="253">
        <f t="shared" si="52"/>
        <v>0.45318258751680945</v>
      </c>
      <c r="I45" s="254">
        <v>2</v>
      </c>
      <c r="J45" s="86" t="s">
        <v>223</v>
      </c>
      <c r="K45" s="255">
        <f t="shared" si="53"/>
        <v>0.74580905831337785</v>
      </c>
      <c r="L45" s="7">
        <v>-1</v>
      </c>
      <c r="M45" s="7" t="s">
        <v>52</v>
      </c>
      <c r="N45" s="28">
        <v>571.51357341237917</v>
      </c>
      <c r="O45" s="20">
        <v>646</v>
      </c>
      <c r="P45" s="256">
        <v>1.1303318592118103</v>
      </c>
      <c r="Q45" s="247" t="str">
        <f t="shared" si="3"/>
        <v>1</v>
      </c>
      <c r="R45" s="12" t="str">
        <f t="shared" si="4"/>
        <v>Green (&gt; 100%)</v>
      </c>
      <c r="S45" s="12">
        <v>53</v>
      </c>
      <c r="T45" s="11">
        <f t="shared" si="15"/>
        <v>699</v>
      </c>
      <c r="U45" s="248">
        <f t="shared" si="16"/>
        <v>1.2230680643793428</v>
      </c>
      <c r="V45" s="247" t="str">
        <f t="shared" si="5"/>
        <v>0</v>
      </c>
      <c r="W45" s="12" t="str">
        <f t="shared" si="6"/>
        <v>Gray (100% - 1000%)</v>
      </c>
      <c r="X45" s="258" t="s">
        <v>199</v>
      </c>
      <c r="Y45" s="259" t="str">
        <f t="shared" si="54"/>
        <v>Green</v>
      </c>
      <c r="Z45" s="26">
        <v>488</v>
      </c>
      <c r="AA45" s="260">
        <f t="shared" si="55"/>
        <v>21.933136294666291</v>
      </c>
      <c r="AB45" s="63">
        <f t="shared" si="17"/>
        <v>-0.1509419081328898</v>
      </c>
      <c r="AC45" s="247" t="str">
        <f t="shared" si="9"/>
        <v>0</v>
      </c>
      <c r="AD45" s="82" t="str">
        <f t="shared" si="10"/>
        <v>Gray [(-.5)- .5]</v>
      </c>
      <c r="AE45" s="28">
        <v>65</v>
      </c>
      <c r="AF45" s="255">
        <f t="shared" si="56"/>
        <v>0.13319672131147542</v>
      </c>
      <c r="AG45" s="63">
        <f t="shared" si="18"/>
        <v>0.11749204403090883</v>
      </c>
      <c r="AH45" s="247" t="str">
        <f t="shared" ref="AH45" si="68">IF(AG45&gt;=2,"3",(IF(AG45&gt;=1,"2",IF(AG45&gt;=0.5,"1",IF(AG45&gt;=-0.5,"0","-1")))))</f>
        <v>0</v>
      </c>
      <c r="AI45" s="82" t="str">
        <f t="shared" si="13"/>
        <v>Gray [(-.5)- .5]</v>
      </c>
    </row>
    <row r="46" spans="1:35" x14ac:dyDescent="0.2">
      <c r="A46" s="24" t="s">
        <v>158</v>
      </c>
      <c r="B46" s="9">
        <v>69</v>
      </c>
      <c r="C46" s="25">
        <v>1706673</v>
      </c>
      <c r="D46" s="26">
        <f t="shared" si="50"/>
        <v>296.20751125264439</v>
      </c>
      <c r="E46" s="7">
        <v>242</v>
      </c>
      <c r="G46" s="7">
        <f t="shared" si="51"/>
        <v>242</v>
      </c>
      <c r="H46" s="253">
        <f t="shared" si="52"/>
        <v>0</v>
      </c>
      <c r="I46" s="254">
        <v>0</v>
      </c>
      <c r="J46" s="86" t="s">
        <v>220</v>
      </c>
      <c r="K46" s="255">
        <f t="shared" si="53"/>
        <v>0.81699481210518943</v>
      </c>
      <c r="L46" s="7">
        <v>-1</v>
      </c>
      <c r="M46" s="7" t="s">
        <v>52</v>
      </c>
      <c r="N46" s="28">
        <v>438.38711665391372</v>
      </c>
      <c r="O46" s="20">
        <v>207</v>
      </c>
      <c r="P46" s="256">
        <v>0.47218540905119</v>
      </c>
      <c r="Q46" s="247" t="str">
        <f t="shared" si="3"/>
        <v>-1</v>
      </c>
      <c r="R46" s="12" t="str">
        <f t="shared" si="4"/>
        <v>Orange (&lt; 75%)</v>
      </c>
      <c r="S46" s="12">
        <v>562</v>
      </c>
      <c r="T46" s="11">
        <f t="shared" si="15"/>
        <v>769</v>
      </c>
      <c r="U46" s="248">
        <f t="shared" si="16"/>
        <v>1.7541573891805078</v>
      </c>
      <c r="V46" s="247" t="str">
        <f t="shared" si="5"/>
        <v>0</v>
      </c>
      <c r="W46" s="12" t="str">
        <f t="shared" si="6"/>
        <v>Gray (100% - 1000%)</v>
      </c>
      <c r="X46" s="258" t="s">
        <v>197</v>
      </c>
      <c r="Y46" s="259" t="str">
        <f t="shared" si="54"/>
        <v>Red</v>
      </c>
      <c r="Z46" s="26">
        <v>386</v>
      </c>
      <c r="AA46" s="260">
        <f t="shared" si="55"/>
        <v>22.617103569342223</v>
      </c>
      <c r="AB46" s="63">
        <f t="shared" si="17"/>
        <v>-0.12298964699275514</v>
      </c>
      <c r="AC46" s="247" t="str">
        <f t="shared" si="9"/>
        <v>0</v>
      </c>
      <c r="AD46" s="82" t="str">
        <f t="shared" si="10"/>
        <v>Gray [(-.5)- .5]</v>
      </c>
      <c r="AE46" s="28">
        <v>31</v>
      </c>
      <c r="AF46" s="255">
        <f t="shared" si="56"/>
        <v>8.0310880829015538E-2</v>
      </c>
      <c r="AG46" s="63">
        <f t="shared" si="18"/>
        <v>-0.9348936121784035</v>
      </c>
      <c r="AH46" s="247" t="str">
        <f t="shared" ref="AH46" si="69">IF(AG46&gt;=2,"3",(IF(AG46&gt;=1,"2",IF(AG46&gt;=0.5,"1",IF(AG46&gt;=-0.5,"0","-1")))))</f>
        <v>-1</v>
      </c>
      <c r="AI46" s="82" t="str">
        <f t="shared" si="13"/>
        <v>Orange ( &lt; -.5)</v>
      </c>
    </row>
    <row r="47" spans="1:35" x14ac:dyDescent="0.2">
      <c r="A47" s="24" t="s">
        <v>176</v>
      </c>
      <c r="B47" s="9">
        <v>72</v>
      </c>
      <c r="C47" s="25">
        <v>2229642</v>
      </c>
      <c r="D47" s="26">
        <f t="shared" si="50"/>
        <v>386.97319744577231</v>
      </c>
      <c r="E47" s="7">
        <v>1887</v>
      </c>
      <c r="G47" s="7">
        <f t="shared" si="51"/>
        <v>1887</v>
      </c>
      <c r="H47" s="253">
        <f t="shared" si="52"/>
        <v>0</v>
      </c>
      <c r="I47" s="254">
        <v>0</v>
      </c>
      <c r="J47" s="86" t="s">
        <v>220</v>
      </c>
      <c r="K47" s="255">
        <f t="shared" si="53"/>
        <v>4.8763067118218979</v>
      </c>
      <c r="L47" s="7">
        <v>1</v>
      </c>
      <c r="M47" s="7" t="s">
        <v>222</v>
      </c>
      <c r="N47" s="28">
        <v>572.720332219743</v>
      </c>
      <c r="O47" s="20">
        <v>461</v>
      </c>
      <c r="P47" s="256">
        <v>0.80493038934598571</v>
      </c>
      <c r="Q47" s="247" t="str">
        <f t="shared" si="3"/>
        <v>0</v>
      </c>
      <c r="R47" s="12" t="str">
        <f t="shared" si="4"/>
        <v>Gray (75% - 99%)</v>
      </c>
      <c r="S47" s="12">
        <v>4770</v>
      </c>
      <c r="T47" s="11">
        <f t="shared" si="15"/>
        <v>5231</v>
      </c>
      <c r="U47" s="248">
        <f t="shared" si="16"/>
        <v>9.1336027476547752</v>
      </c>
      <c r="V47" s="247" t="str">
        <f t="shared" si="5"/>
        <v>0</v>
      </c>
      <c r="W47" s="12" t="str">
        <f t="shared" si="6"/>
        <v>Gray (100% - 1000%)</v>
      </c>
      <c r="X47" s="258" t="s">
        <v>197</v>
      </c>
      <c r="Y47" s="259" t="str">
        <f t="shared" si="54"/>
        <v>Red</v>
      </c>
      <c r="Z47" s="26">
        <v>323</v>
      </c>
      <c r="AA47" s="260">
        <f t="shared" si="55"/>
        <v>14.486630589125967</v>
      </c>
      <c r="AB47" s="63">
        <f t="shared" si="17"/>
        <v>-0.45526446824570632</v>
      </c>
      <c r="AC47" s="247" t="str">
        <f t="shared" si="9"/>
        <v>0</v>
      </c>
      <c r="AD47" s="82" t="str">
        <f t="shared" si="10"/>
        <v>Gray [(-.5)- .5]</v>
      </c>
      <c r="AE47" s="28">
        <v>24</v>
      </c>
      <c r="AF47" s="255">
        <f t="shared" si="56"/>
        <v>7.4303405572755415E-2</v>
      </c>
      <c r="AG47" s="63">
        <f t="shared" si="18"/>
        <v>-1.054437534181824</v>
      </c>
      <c r="AH47" s="247" t="str">
        <f t="shared" ref="AH47" si="70">IF(AG47&gt;=2,"3",(IF(AG47&gt;=1,"2",IF(AG47&gt;=0.5,"1",IF(AG47&gt;=-0.5,"0","-1")))))</f>
        <v>-1</v>
      </c>
      <c r="AI47" s="82" t="str">
        <f t="shared" si="13"/>
        <v>Orange ( &lt; -.5)</v>
      </c>
    </row>
    <row r="48" spans="1:35" x14ac:dyDescent="0.2">
      <c r="A48" s="24" t="s">
        <v>30</v>
      </c>
      <c r="B48" s="9">
        <v>73</v>
      </c>
      <c r="C48" s="25">
        <v>1834231</v>
      </c>
      <c r="D48" s="26">
        <f t="shared" si="50"/>
        <v>318.34627932383603</v>
      </c>
      <c r="E48" s="7">
        <v>399</v>
      </c>
      <c r="G48" s="7">
        <f t="shared" si="51"/>
        <v>399</v>
      </c>
      <c r="H48" s="253">
        <f t="shared" si="52"/>
        <v>0</v>
      </c>
      <c r="I48" s="254">
        <v>0</v>
      </c>
      <c r="J48" s="86" t="s">
        <v>220</v>
      </c>
      <c r="K48" s="255">
        <f t="shared" si="53"/>
        <v>1.2533521699938557</v>
      </c>
      <c r="L48" s="7">
        <v>0</v>
      </c>
      <c r="M48" s="7" t="s">
        <v>221</v>
      </c>
      <c r="N48" s="28">
        <v>471.15249339927732</v>
      </c>
      <c r="O48" s="20">
        <v>157</v>
      </c>
      <c r="P48" s="256">
        <v>0.33322544653701036</v>
      </c>
      <c r="Q48" s="247" t="str">
        <f t="shared" si="3"/>
        <v>-1</v>
      </c>
      <c r="R48" s="12" t="str">
        <f t="shared" si="4"/>
        <v>Orange (&lt; 75%)</v>
      </c>
      <c r="S48" s="12">
        <v>181</v>
      </c>
      <c r="T48" s="11">
        <f t="shared" si="15"/>
        <v>338</v>
      </c>
      <c r="U48" s="248">
        <f t="shared" si="16"/>
        <v>0.71738981483764008</v>
      </c>
      <c r="V48" s="247" t="str">
        <f t="shared" si="5"/>
        <v>-1</v>
      </c>
      <c r="W48" s="12" t="str">
        <f t="shared" si="6"/>
        <v>Gray (100% - 1000%)</v>
      </c>
      <c r="X48" s="258" t="s">
        <v>197</v>
      </c>
      <c r="Y48" s="259" t="str">
        <f t="shared" si="54"/>
        <v>Red</v>
      </c>
      <c r="Z48" s="26">
        <v>182</v>
      </c>
      <c r="AA48" s="260">
        <f t="shared" si="55"/>
        <v>9.922414352390728</v>
      </c>
      <c r="AB48" s="63">
        <f t="shared" si="17"/>
        <v>-0.64179410039764551</v>
      </c>
      <c r="AC48" s="247" t="str">
        <f t="shared" si="9"/>
        <v>-1</v>
      </c>
      <c r="AD48" s="82" t="str">
        <f t="shared" si="10"/>
        <v>Orange ( &lt; -.5)</v>
      </c>
      <c r="AE48" s="28">
        <v>9</v>
      </c>
      <c r="AF48" s="255">
        <f t="shared" si="56"/>
        <v>4.9450549450549448E-2</v>
      </c>
      <c r="AG48" s="63">
        <f t="shared" si="18"/>
        <v>-1.5489893662079757</v>
      </c>
      <c r="AH48" s="247" t="str">
        <f t="shared" ref="AH48" si="71">IF(AG48&gt;=2,"3",(IF(AG48&gt;=1,"2",IF(AG48&gt;=0.5,"1",IF(AG48&gt;=-0.5,"0","-1")))))</f>
        <v>-1</v>
      </c>
      <c r="AI48" s="82" t="str">
        <f t="shared" si="13"/>
        <v>Orange ( &lt; -.5)</v>
      </c>
    </row>
    <row r="49" spans="1:35" x14ac:dyDescent="0.2">
      <c r="A49" s="24" t="s">
        <v>0</v>
      </c>
      <c r="B49" s="9">
        <v>75</v>
      </c>
      <c r="C49" s="25">
        <v>3108083</v>
      </c>
      <c r="D49" s="26">
        <f t="shared" si="50"/>
        <v>539.43405104355247</v>
      </c>
      <c r="E49" s="7">
        <v>338</v>
      </c>
      <c r="G49" s="7">
        <f t="shared" si="51"/>
        <v>338</v>
      </c>
      <c r="H49" s="253">
        <f t="shared" si="52"/>
        <v>0</v>
      </c>
      <c r="I49" s="254">
        <v>0</v>
      </c>
      <c r="J49" s="86" t="s">
        <v>220</v>
      </c>
      <c r="K49" s="255">
        <f t="shared" si="53"/>
        <v>0.62658261810897575</v>
      </c>
      <c r="L49" s="7">
        <v>-1</v>
      </c>
      <c r="M49" s="7" t="s">
        <v>52</v>
      </c>
      <c r="N49" s="28">
        <v>798.36239554445763</v>
      </c>
      <c r="O49" s="20">
        <v>334</v>
      </c>
      <c r="P49" s="256">
        <v>0.41835637783543483</v>
      </c>
      <c r="Q49" s="247" t="str">
        <f t="shared" si="3"/>
        <v>-1</v>
      </c>
      <c r="R49" s="12" t="str">
        <f t="shared" si="4"/>
        <v>Orange (&lt; 75%)</v>
      </c>
      <c r="S49" s="12">
        <v>163</v>
      </c>
      <c r="T49" s="11">
        <f t="shared" si="15"/>
        <v>497</v>
      </c>
      <c r="U49" s="248">
        <f t="shared" si="16"/>
        <v>0.62252431073117098</v>
      </c>
      <c r="V49" s="247" t="str">
        <f t="shared" si="5"/>
        <v>-1</v>
      </c>
      <c r="W49" s="12" t="str">
        <f t="shared" si="6"/>
        <v>Gray (100% - 1000%)</v>
      </c>
      <c r="X49" s="258" t="s">
        <v>197</v>
      </c>
      <c r="Y49" s="259" t="str">
        <f t="shared" si="54"/>
        <v>Red</v>
      </c>
      <c r="Z49" s="26">
        <v>512</v>
      </c>
      <c r="AA49" s="260">
        <f t="shared" si="55"/>
        <v>16.473176552878414</v>
      </c>
      <c r="AB49" s="63">
        <f t="shared" si="17"/>
        <v>-0.37407863728325486</v>
      </c>
      <c r="AC49" s="247" t="str">
        <f t="shared" si="9"/>
        <v>0</v>
      </c>
      <c r="AD49" s="82" t="str">
        <f t="shared" si="10"/>
        <v>Gray [(-.5)- .5]</v>
      </c>
      <c r="AE49" s="28">
        <v>67</v>
      </c>
      <c r="AF49" s="255">
        <f t="shared" si="56"/>
        <v>0.130859375</v>
      </c>
      <c r="AG49" s="63">
        <f t="shared" si="18"/>
        <v>7.0980733832363571E-2</v>
      </c>
      <c r="AH49" s="247" t="str">
        <f t="shared" ref="AH49" si="72">IF(AG49&gt;=2,"3",(IF(AG49&gt;=1,"2",IF(AG49&gt;=0.5,"1",IF(AG49&gt;=-0.5,"0","-1")))))</f>
        <v>0</v>
      </c>
      <c r="AI49" s="82" t="str">
        <f t="shared" si="13"/>
        <v>Gray [(-.5)- .5]</v>
      </c>
    </row>
    <row r="50" spans="1:35" x14ac:dyDescent="0.2">
      <c r="A50" s="24" t="s">
        <v>159</v>
      </c>
      <c r="B50" s="9">
        <v>76</v>
      </c>
      <c r="C50" s="25">
        <v>2523179</v>
      </c>
      <c r="D50" s="26">
        <f t="shared" si="50"/>
        <v>437.91902258659741</v>
      </c>
      <c r="E50" s="7">
        <v>664</v>
      </c>
      <c r="F50" s="7">
        <v>142</v>
      </c>
      <c r="G50" s="7">
        <f t="shared" si="51"/>
        <v>806</v>
      </c>
      <c r="H50" s="253">
        <f t="shared" si="52"/>
        <v>0.32426086257059056</v>
      </c>
      <c r="I50" s="254">
        <v>2</v>
      </c>
      <c r="J50" s="86" t="s">
        <v>223</v>
      </c>
      <c r="K50" s="255">
        <f t="shared" si="53"/>
        <v>1.8405229241682817</v>
      </c>
      <c r="L50" s="7">
        <v>0</v>
      </c>
      <c r="M50" s="7" t="s">
        <v>221</v>
      </c>
      <c r="N50" s="28">
        <v>648.12015342816414</v>
      </c>
      <c r="O50" s="20">
        <v>446</v>
      </c>
      <c r="P50" s="256">
        <v>0.68814400792959363</v>
      </c>
      <c r="Q50" s="247" t="str">
        <f t="shared" si="3"/>
        <v>-1</v>
      </c>
      <c r="R50" s="12" t="str">
        <f t="shared" si="4"/>
        <v>Orange (&lt; 75%)</v>
      </c>
      <c r="S50" s="12">
        <v>4174</v>
      </c>
      <c r="T50" s="11">
        <f t="shared" si="15"/>
        <v>4620</v>
      </c>
      <c r="U50" s="248">
        <f t="shared" si="16"/>
        <v>7.1283078848312158</v>
      </c>
      <c r="V50" s="247" t="str">
        <f t="shared" si="5"/>
        <v>0</v>
      </c>
      <c r="W50" s="12" t="str">
        <f t="shared" si="6"/>
        <v>Gray (100% - 1000%)</v>
      </c>
      <c r="X50" s="258" t="s">
        <v>199</v>
      </c>
      <c r="Y50" s="259" t="str">
        <f t="shared" si="54"/>
        <v>Green</v>
      </c>
      <c r="Z50" s="26">
        <v>447</v>
      </c>
      <c r="AA50" s="260">
        <f t="shared" si="55"/>
        <v>17.715746683053403</v>
      </c>
      <c r="AB50" s="63">
        <f t="shared" si="17"/>
        <v>-0.32329748729323682</v>
      </c>
      <c r="AC50" s="247" t="str">
        <f t="shared" si="9"/>
        <v>0</v>
      </c>
      <c r="AD50" s="82" t="str">
        <f t="shared" si="10"/>
        <v>Gray [(-.5)- .5]</v>
      </c>
      <c r="AE50" s="28">
        <v>21</v>
      </c>
      <c r="AF50" s="255">
        <f t="shared" si="56"/>
        <v>4.6979865771812082E-2</v>
      </c>
      <c r="AG50" s="63">
        <f t="shared" si="18"/>
        <v>-1.5981539826878066</v>
      </c>
      <c r="AH50" s="247" t="str">
        <f t="shared" ref="AH50" si="73">IF(AG50&gt;=2,"3",(IF(AG50&gt;=1,"2",IF(AG50&gt;=0.5,"1",IF(AG50&gt;=-0.5,"0","-1")))))</f>
        <v>-1</v>
      </c>
      <c r="AI50" s="82" t="str">
        <f t="shared" si="13"/>
        <v>Orange ( &lt; -.5)</v>
      </c>
    </row>
    <row r="51" spans="1:35" x14ac:dyDescent="0.2">
      <c r="A51" s="24" t="s">
        <v>188</v>
      </c>
      <c r="B51" s="9">
        <v>77</v>
      </c>
      <c r="C51" s="25">
        <v>987644</v>
      </c>
      <c r="D51" s="26">
        <f t="shared" si="50"/>
        <v>171.41395641907192</v>
      </c>
      <c r="E51" s="7">
        <v>626</v>
      </c>
      <c r="G51" s="7">
        <f t="shared" si="51"/>
        <v>626</v>
      </c>
      <c r="H51" s="253">
        <f t="shared" si="52"/>
        <v>0</v>
      </c>
      <c r="I51" s="254">
        <v>0</v>
      </c>
      <c r="J51" s="86" t="s">
        <v>220</v>
      </c>
      <c r="K51" s="255">
        <f t="shared" si="53"/>
        <v>3.651978013211238</v>
      </c>
      <c r="L51" s="7">
        <v>1</v>
      </c>
      <c r="M51" s="7" t="s">
        <v>222</v>
      </c>
      <c r="N51" s="28">
        <v>253.69265550022644</v>
      </c>
      <c r="O51" s="20">
        <v>133</v>
      </c>
      <c r="P51" s="256">
        <v>0.52425640678384278</v>
      </c>
      <c r="Q51" s="247" t="str">
        <f t="shared" si="3"/>
        <v>-1</v>
      </c>
      <c r="R51" s="12" t="str">
        <f t="shared" si="4"/>
        <v>Orange (&lt; 75%)</v>
      </c>
      <c r="S51" s="12">
        <v>51</v>
      </c>
      <c r="T51" s="11">
        <f t="shared" si="15"/>
        <v>184</v>
      </c>
      <c r="U51" s="248">
        <f t="shared" si="16"/>
        <v>0.72528705900922608</v>
      </c>
      <c r="V51" s="247" t="str">
        <f t="shared" si="5"/>
        <v>-1</v>
      </c>
      <c r="W51" s="12" t="str">
        <f t="shared" si="6"/>
        <v>Gray (100% - 1000%)</v>
      </c>
      <c r="X51" s="258" t="s">
        <v>197</v>
      </c>
      <c r="Y51" s="259" t="str">
        <f t="shared" si="54"/>
        <v>Red</v>
      </c>
      <c r="Z51" s="26">
        <v>175</v>
      </c>
      <c r="AA51" s="260">
        <f t="shared" si="55"/>
        <v>17.718935162872452</v>
      </c>
      <c r="AB51" s="63">
        <f t="shared" si="17"/>
        <v>-0.32316718102882624</v>
      </c>
      <c r="AC51" s="247" t="str">
        <f t="shared" si="9"/>
        <v>0</v>
      </c>
      <c r="AD51" s="82" t="str">
        <f t="shared" si="10"/>
        <v>Gray [(-.5)- .5]</v>
      </c>
      <c r="AE51" s="28">
        <v>14</v>
      </c>
      <c r="AF51" s="255">
        <f t="shared" si="56"/>
        <v>0.08</v>
      </c>
      <c r="AG51" s="63">
        <f t="shared" si="18"/>
        <v>-0.94107989043855367</v>
      </c>
      <c r="AH51" s="247" t="str">
        <f t="shared" ref="AH51" si="74">IF(AG51&gt;=2,"3",(IF(AG51&gt;=1,"2",IF(AG51&gt;=0.5,"1",IF(AG51&gt;=-0.5,"0","-1")))))</f>
        <v>-1</v>
      </c>
      <c r="AI51" s="82" t="str">
        <f t="shared" si="13"/>
        <v>Orange ( &lt; -.5)</v>
      </c>
    </row>
    <row r="52" spans="1:35" x14ac:dyDescent="0.2">
      <c r="A52" s="24" t="s">
        <v>153</v>
      </c>
      <c r="B52" s="9">
        <v>78</v>
      </c>
      <c r="C52" s="25">
        <v>1535854</v>
      </c>
      <c r="D52" s="26">
        <f t="shared" si="50"/>
        <v>266.56043131134015</v>
      </c>
      <c r="E52" s="7">
        <v>512</v>
      </c>
      <c r="G52" s="7">
        <f t="shared" si="51"/>
        <v>512</v>
      </c>
      <c r="H52" s="253">
        <f t="shared" si="52"/>
        <v>0</v>
      </c>
      <c r="I52" s="254">
        <v>0</v>
      </c>
      <c r="J52" s="86" t="s">
        <v>220</v>
      </c>
      <c r="K52" s="255">
        <f t="shared" si="53"/>
        <v>1.9207651994004642</v>
      </c>
      <c r="L52" s="7">
        <v>0</v>
      </c>
      <c r="M52" s="7" t="s">
        <v>221</v>
      </c>
      <c r="N52" s="28">
        <v>394.50943834078345</v>
      </c>
      <c r="O52" s="20">
        <v>304</v>
      </c>
      <c r="P52" s="256">
        <v>0.77057725482704431</v>
      </c>
      <c r="Q52" s="247" t="str">
        <f t="shared" si="3"/>
        <v>0</v>
      </c>
      <c r="R52" s="12" t="str">
        <f t="shared" si="4"/>
        <v>Gray (75% - 99%)</v>
      </c>
      <c r="S52" s="12">
        <v>2025</v>
      </c>
      <c r="T52" s="11">
        <f t="shared" si="15"/>
        <v>2329</v>
      </c>
      <c r="U52" s="248">
        <f t="shared" si="16"/>
        <v>5.9035342976716647</v>
      </c>
      <c r="V52" s="247" t="str">
        <f t="shared" si="5"/>
        <v>0</v>
      </c>
      <c r="W52" s="12" t="str">
        <f t="shared" si="6"/>
        <v>Gray (100% - 1000%)</v>
      </c>
      <c r="X52" s="258" t="s">
        <v>197</v>
      </c>
      <c r="Y52" s="259" t="str">
        <f t="shared" si="54"/>
        <v>Red</v>
      </c>
      <c r="Z52" s="26">
        <v>467</v>
      </c>
      <c r="AA52" s="260">
        <f t="shared" si="55"/>
        <v>30.406536037930685</v>
      </c>
      <c r="AB52" s="63">
        <f t="shared" si="17"/>
        <v>0.19534758719522727</v>
      </c>
      <c r="AC52" s="247" t="str">
        <f t="shared" si="9"/>
        <v>0</v>
      </c>
      <c r="AD52" s="82" t="str">
        <f t="shared" si="10"/>
        <v>Gray [(-.5)- .5]</v>
      </c>
      <c r="AE52" s="28">
        <v>36</v>
      </c>
      <c r="AF52" s="255">
        <f t="shared" si="56"/>
        <v>7.7087794432548179E-2</v>
      </c>
      <c r="AG52" s="63">
        <f t="shared" si="18"/>
        <v>-0.99903043710965478</v>
      </c>
      <c r="AH52" s="247" t="str">
        <f t="shared" ref="AH52" si="75">IF(AG52&gt;=2,"3",(IF(AG52&gt;=1,"2",IF(AG52&gt;=0.5,"1",IF(AG52&gt;=-0.5,"0","-1")))))</f>
        <v>-1</v>
      </c>
      <c r="AI52" s="82" t="str">
        <f t="shared" si="13"/>
        <v>Orange ( &lt; -.5)</v>
      </c>
    </row>
    <row r="53" spans="1:35" x14ac:dyDescent="0.2">
      <c r="A53" s="24" t="s">
        <v>152</v>
      </c>
      <c r="B53" s="9">
        <v>79</v>
      </c>
      <c r="C53" s="25">
        <v>1113257</v>
      </c>
      <c r="D53" s="26">
        <f t="shared" si="50"/>
        <v>193.21515331559425</v>
      </c>
      <c r="E53" s="7">
        <v>106</v>
      </c>
      <c r="G53" s="7">
        <f t="shared" si="51"/>
        <v>106</v>
      </c>
      <c r="H53" s="253">
        <f t="shared" si="52"/>
        <v>0</v>
      </c>
      <c r="I53" s="254">
        <v>0</v>
      </c>
      <c r="J53" s="86" t="s">
        <v>220</v>
      </c>
      <c r="K53" s="255">
        <f t="shared" si="53"/>
        <v>0.5486112149126392</v>
      </c>
      <c r="L53" s="7">
        <v>-1</v>
      </c>
      <c r="M53" s="7" t="s">
        <v>52</v>
      </c>
      <c r="N53" s="28">
        <v>285.95842690707946</v>
      </c>
      <c r="O53" s="20">
        <v>171</v>
      </c>
      <c r="P53" s="256">
        <v>0.59798902186423575</v>
      </c>
      <c r="Q53" s="247" t="str">
        <f t="shared" si="3"/>
        <v>-1</v>
      </c>
      <c r="R53" s="12" t="str">
        <f t="shared" si="4"/>
        <v>Orange (&lt; 75%)</v>
      </c>
      <c r="S53" s="12">
        <v>3392</v>
      </c>
      <c r="T53" s="11">
        <f t="shared" si="15"/>
        <v>3563</v>
      </c>
      <c r="U53" s="248">
        <f t="shared" si="16"/>
        <v>12.459853128083463</v>
      </c>
      <c r="V53" s="247" t="str">
        <f t="shared" si="5"/>
        <v>1</v>
      </c>
      <c r="W53" s="12" t="str">
        <f t="shared" si="6"/>
        <v>Green (&gt; 1000%)</v>
      </c>
      <c r="X53" s="258" t="s">
        <v>198</v>
      </c>
      <c r="Y53" s="259" t="str">
        <f t="shared" si="54"/>
        <v>Green</v>
      </c>
      <c r="Z53" s="26">
        <v>295</v>
      </c>
      <c r="AA53" s="260">
        <f t="shared" si="55"/>
        <v>26.49882282348101</v>
      </c>
      <c r="AB53" s="63">
        <f t="shared" si="17"/>
        <v>3.5647811671894167E-2</v>
      </c>
      <c r="AC53" s="247" t="str">
        <f t="shared" si="9"/>
        <v>0</v>
      </c>
      <c r="AD53" s="82" t="str">
        <f t="shared" si="10"/>
        <v>Gray [(-.5)- .5]</v>
      </c>
      <c r="AE53" s="28">
        <v>23</v>
      </c>
      <c r="AF53" s="255">
        <f t="shared" si="56"/>
        <v>7.796610169491526E-2</v>
      </c>
      <c r="AG53" s="63">
        <f t="shared" si="18"/>
        <v>-0.98155282956428269</v>
      </c>
      <c r="AH53" s="247" t="str">
        <f t="shared" ref="AH53" si="76">IF(AG53&gt;=2,"3",(IF(AG53&gt;=1,"2",IF(AG53&gt;=0.5,"1",IF(AG53&gt;=-0.5,"0","-1")))))</f>
        <v>-1</v>
      </c>
      <c r="AI53" s="82" t="str">
        <f t="shared" si="13"/>
        <v>Orange ( &lt; -.5)</v>
      </c>
    </row>
    <row r="54" spans="1:35" x14ac:dyDescent="0.2">
      <c r="A54" s="24" t="s">
        <v>282</v>
      </c>
      <c r="B54" s="9">
        <v>82</v>
      </c>
      <c r="C54" s="25">
        <v>1049778</v>
      </c>
      <c r="D54" s="26">
        <f t="shared" si="50"/>
        <v>182.19783681336642</v>
      </c>
      <c r="E54" s="7">
        <v>719</v>
      </c>
      <c r="G54" s="7">
        <f t="shared" si="51"/>
        <v>719</v>
      </c>
      <c r="H54" s="253">
        <f t="shared" si="52"/>
        <v>0</v>
      </c>
      <c r="I54" s="254">
        <v>0</v>
      </c>
      <c r="J54" s="86" t="s">
        <v>220</v>
      </c>
      <c r="K54" s="255">
        <f t="shared" si="53"/>
        <v>3.9462598051397535</v>
      </c>
      <c r="L54" s="7">
        <v>1</v>
      </c>
      <c r="M54" s="7" t="s">
        <v>222</v>
      </c>
      <c r="N54" s="28">
        <v>269.65279848378231</v>
      </c>
      <c r="O54" s="20">
        <v>296</v>
      </c>
      <c r="P54" s="256">
        <v>1.0977078734742012</v>
      </c>
      <c r="Q54" s="247" t="str">
        <f t="shared" si="3"/>
        <v>1</v>
      </c>
      <c r="R54" s="12" t="str">
        <f t="shared" si="4"/>
        <v>Green (&gt; 100%)</v>
      </c>
      <c r="S54" s="12">
        <v>7665</v>
      </c>
      <c r="T54" s="11">
        <f t="shared" si="15"/>
        <v>7961</v>
      </c>
      <c r="U54" s="248">
        <f t="shared" si="16"/>
        <v>29.523149934892285</v>
      </c>
      <c r="V54" s="247" t="str">
        <f t="shared" si="5"/>
        <v>1</v>
      </c>
      <c r="W54" s="12" t="str">
        <f t="shared" si="6"/>
        <v>Green (&gt; 1000%)</v>
      </c>
      <c r="X54" s="258" t="s">
        <v>197</v>
      </c>
      <c r="Y54" s="259" t="str">
        <f t="shared" si="54"/>
        <v>Red</v>
      </c>
      <c r="Z54" s="26">
        <v>207</v>
      </c>
      <c r="AA54" s="260">
        <f t="shared" si="55"/>
        <v>19.718454759006189</v>
      </c>
      <c r="AB54" s="63">
        <f t="shared" si="17"/>
        <v>-0.24145114580999461</v>
      </c>
      <c r="AC54" s="247" t="str">
        <f t="shared" si="9"/>
        <v>0</v>
      </c>
      <c r="AD54" s="82" t="str">
        <f t="shared" si="10"/>
        <v>Gray [(-.5)- .5]</v>
      </c>
      <c r="AE54" s="28">
        <v>30</v>
      </c>
      <c r="AF54" s="255">
        <f t="shared" si="56"/>
        <v>0.14492753623188406</v>
      </c>
      <c r="AG54" s="63">
        <f t="shared" si="18"/>
        <v>0.35092581846394821</v>
      </c>
      <c r="AH54" s="247" t="str">
        <f t="shared" ref="AH54" si="77">IF(AG54&gt;=2,"3",(IF(AG54&gt;=1,"2",IF(AG54&gt;=0.5,"1",IF(AG54&gt;=-0.5,"0","-1")))))</f>
        <v>0</v>
      </c>
      <c r="AI54" s="82" t="str">
        <f t="shared" si="13"/>
        <v>Gray [(-.5)- .5]</v>
      </c>
    </row>
    <row r="55" spans="1:35" x14ac:dyDescent="0.2">
      <c r="A55" s="24" t="s">
        <v>155</v>
      </c>
      <c r="B55" s="9">
        <v>81</v>
      </c>
      <c r="C55" s="25">
        <v>2595197</v>
      </c>
      <c r="D55" s="26">
        <f t="shared" si="50"/>
        <v>450.41835464692355</v>
      </c>
      <c r="E55" s="7">
        <v>984</v>
      </c>
      <c r="F55" s="7">
        <v>22</v>
      </c>
      <c r="G55" s="7">
        <f t="shared" si="51"/>
        <v>1006</v>
      </c>
      <c r="H55" s="253">
        <f t="shared" si="52"/>
        <v>4.8843480229053902E-2</v>
      </c>
      <c r="I55" s="254">
        <v>1</v>
      </c>
      <c r="J55" s="86" t="s">
        <v>51</v>
      </c>
      <c r="K55" s="255">
        <f t="shared" si="53"/>
        <v>2.2334791413831012</v>
      </c>
      <c r="L55" s="7">
        <v>0</v>
      </c>
      <c r="M55" s="7" t="s">
        <v>221</v>
      </c>
      <c r="N55" s="28">
        <v>666.61916487744679</v>
      </c>
      <c r="O55" s="20">
        <v>1200</v>
      </c>
      <c r="P55" s="256">
        <v>1.8001282639700458</v>
      </c>
      <c r="Q55" s="247" t="str">
        <f t="shared" si="3"/>
        <v>1</v>
      </c>
      <c r="R55" s="12" t="str">
        <f t="shared" si="4"/>
        <v>Green (&gt; 100%)</v>
      </c>
      <c r="S55" s="12">
        <v>30</v>
      </c>
      <c r="T55" s="11">
        <f t="shared" si="15"/>
        <v>1230</v>
      </c>
      <c r="U55" s="248">
        <f t="shared" si="16"/>
        <v>1.8451314705692969</v>
      </c>
      <c r="V55" s="247" t="str">
        <f t="shared" si="5"/>
        <v>0</v>
      </c>
      <c r="W55" s="12" t="str">
        <f t="shared" si="6"/>
        <v>Gray (100% - 1000%)</v>
      </c>
      <c r="X55" s="258" t="s">
        <v>198</v>
      </c>
      <c r="Y55" s="259" t="str">
        <f t="shared" si="54"/>
        <v>Green</v>
      </c>
      <c r="Z55" s="26">
        <v>1068</v>
      </c>
      <c r="AA55" s="260">
        <f t="shared" si="55"/>
        <v>41.152945229206104</v>
      </c>
      <c r="AB55" s="63">
        <f t="shared" si="17"/>
        <v>0.63453005564826614</v>
      </c>
      <c r="AC55" s="247" t="str">
        <f t="shared" si="9"/>
        <v>1</v>
      </c>
      <c r="AD55" s="82" t="str">
        <f t="shared" si="10"/>
        <v>Green [.5 - 1]</v>
      </c>
      <c r="AE55" s="28">
        <v>95</v>
      </c>
      <c r="AF55" s="255">
        <f t="shared" si="56"/>
        <v>8.8951310861423216E-2</v>
      </c>
      <c r="AG55" s="63">
        <f t="shared" si="18"/>
        <v>-0.76295600947353948</v>
      </c>
      <c r="AH55" s="247" t="str">
        <f t="shared" ref="AH55" si="78">IF(AG55&gt;=2,"3",(IF(AG55&gt;=1,"2",IF(AG55&gt;=0.5,"1",IF(AG55&gt;=-0.5,"0","-1")))))</f>
        <v>-1</v>
      </c>
      <c r="AI55" s="82" t="str">
        <f t="shared" si="13"/>
        <v>Orange ( &lt; -.5)</v>
      </c>
    </row>
    <row r="56" spans="1:35" x14ac:dyDescent="0.2">
      <c r="A56" s="24" t="s">
        <v>292</v>
      </c>
      <c r="B56" s="9">
        <v>84</v>
      </c>
      <c r="C56" s="25">
        <v>595979</v>
      </c>
      <c r="D56" s="26">
        <f t="shared" si="50"/>
        <v>103.43718823045761</v>
      </c>
      <c r="G56" s="7">
        <f t="shared" si="51"/>
        <v>0</v>
      </c>
      <c r="H56" s="253">
        <f t="shared" si="52"/>
        <v>0</v>
      </c>
      <c r="I56" s="254">
        <v>0</v>
      </c>
      <c r="J56" s="86" t="s">
        <v>220</v>
      </c>
      <c r="K56" s="255">
        <f t="shared" si="53"/>
        <v>0</v>
      </c>
      <c r="L56" s="7">
        <v>-1</v>
      </c>
      <c r="M56" s="7" t="s">
        <v>52</v>
      </c>
      <c r="N56" s="28">
        <v>153.08703858107725</v>
      </c>
      <c r="O56" s="20">
        <v>195</v>
      </c>
      <c r="P56" s="256">
        <v>1.2737851735026215</v>
      </c>
      <c r="Q56" s="247" t="str">
        <f t="shared" si="3"/>
        <v>1</v>
      </c>
      <c r="R56" s="12" t="str">
        <f t="shared" si="4"/>
        <v>Green (&gt; 100%)</v>
      </c>
      <c r="S56" s="12">
        <v>93</v>
      </c>
      <c r="T56" s="11">
        <f t="shared" si="15"/>
        <v>288</v>
      </c>
      <c r="U56" s="248">
        <f t="shared" si="16"/>
        <v>1.8812827177884872</v>
      </c>
      <c r="V56" s="247" t="str">
        <f t="shared" si="5"/>
        <v>0</v>
      </c>
      <c r="W56" s="12" t="str">
        <f t="shared" si="6"/>
        <v>Gray (100% - 1000%)</v>
      </c>
      <c r="X56" s="258" t="s">
        <v>197</v>
      </c>
      <c r="Y56" s="259" t="str">
        <f t="shared" si="54"/>
        <v>Red</v>
      </c>
      <c r="Z56" s="26">
        <v>25</v>
      </c>
      <c r="AA56" s="260">
        <f t="shared" si="55"/>
        <v>4.1947786750875453</v>
      </c>
      <c r="AB56" s="63">
        <f t="shared" si="17"/>
        <v>-0.8758701652845029</v>
      </c>
      <c r="AC56" s="247" t="str">
        <f t="shared" si="9"/>
        <v>-1</v>
      </c>
      <c r="AD56" s="82" t="str">
        <f t="shared" si="10"/>
        <v>Orange ( &lt; -.5)</v>
      </c>
      <c r="AE56" s="28">
        <v>2</v>
      </c>
      <c r="AF56" s="255">
        <f t="shared" si="56"/>
        <v>0.08</v>
      </c>
      <c r="AG56" s="63">
        <f t="shared" si="18"/>
        <v>-0.94107989043855367</v>
      </c>
      <c r="AH56" s="247" t="str">
        <f t="shared" ref="AH56" si="79">IF(AG56&gt;=2,"3",(IF(AG56&gt;=1,"2",IF(AG56&gt;=0.5,"1",IF(AG56&gt;=-0.5,"0","-1")))))</f>
        <v>-1</v>
      </c>
      <c r="AI56" s="82" t="str">
        <f t="shared" si="13"/>
        <v>Orange ( &lt; -.5)</v>
      </c>
    </row>
    <row r="57" spans="1:35" x14ac:dyDescent="0.2">
      <c r="A57" s="24" t="s">
        <v>163</v>
      </c>
      <c r="B57" s="9">
        <v>85</v>
      </c>
      <c r="C57" s="25">
        <v>2881086</v>
      </c>
      <c r="D57" s="26">
        <f t="shared" si="50"/>
        <v>500.0368048037534</v>
      </c>
      <c r="E57" s="7">
        <v>2016</v>
      </c>
      <c r="F57" s="7">
        <v>10</v>
      </c>
      <c r="G57" s="7">
        <f t="shared" si="51"/>
        <v>2026</v>
      </c>
      <c r="H57" s="253">
        <f t="shared" si="52"/>
        <v>1.9998527916209374E-2</v>
      </c>
      <c r="I57" s="254">
        <v>1</v>
      </c>
      <c r="J57" s="86" t="s">
        <v>51</v>
      </c>
      <c r="K57" s="255">
        <f t="shared" si="53"/>
        <v>4.0517017558240189</v>
      </c>
      <c r="L57" s="7">
        <v>1</v>
      </c>
      <c r="M57" s="7" t="s">
        <v>222</v>
      </c>
      <c r="N57" s="28">
        <v>740.05447110955504</v>
      </c>
      <c r="O57" s="20">
        <v>870</v>
      </c>
      <c r="P57" s="256">
        <v>1.175589141020416</v>
      </c>
      <c r="Q57" s="247" t="str">
        <f t="shared" si="3"/>
        <v>1</v>
      </c>
      <c r="R57" s="12" t="str">
        <f t="shared" si="4"/>
        <v>Green (&gt; 100%)</v>
      </c>
      <c r="S57" s="12">
        <v>4770</v>
      </c>
      <c r="T57" s="11">
        <f t="shared" si="15"/>
        <v>5640</v>
      </c>
      <c r="U57" s="248">
        <f t="shared" si="16"/>
        <v>7.6210606383392481</v>
      </c>
      <c r="V57" s="247" t="str">
        <f t="shared" si="5"/>
        <v>0</v>
      </c>
      <c r="W57" s="12" t="str">
        <f t="shared" si="6"/>
        <v>Gray (100% - 1000%)</v>
      </c>
      <c r="X57" s="258" t="s">
        <v>198</v>
      </c>
      <c r="Y57" s="259" t="str">
        <f t="shared" si="54"/>
        <v>Green</v>
      </c>
      <c r="Z57" s="26">
        <v>539</v>
      </c>
      <c r="AA57" s="260">
        <f t="shared" si="55"/>
        <v>18.70822321860576</v>
      </c>
      <c r="AB57" s="63">
        <f t="shared" si="17"/>
        <v>-0.28273712084827801</v>
      </c>
      <c r="AC57" s="247" t="str">
        <f t="shared" si="9"/>
        <v>0</v>
      </c>
      <c r="AD57" s="82" t="str">
        <f t="shared" si="10"/>
        <v>Gray [(-.5)- .5]</v>
      </c>
      <c r="AE57" s="28">
        <v>26</v>
      </c>
      <c r="AF57" s="255">
        <f t="shared" si="56"/>
        <v>4.8237476808905382E-2</v>
      </c>
      <c r="AG57" s="63">
        <f t="shared" si="18"/>
        <v>-1.5731285353383131</v>
      </c>
      <c r="AH57" s="247" t="str">
        <f t="shared" ref="AH57" si="80">IF(AG57&gt;=2,"3",(IF(AG57&gt;=1,"2",IF(AG57&gt;=0.5,"1",IF(AG57&gt;=-0.5,"0","-1")))))</f>
        <v>-1</v>
      </c>
      <c r="AI57" s="82" t="str">
        <f t="shared" si="13"/>
        <v>Orange ( &lt; -.5)</v>
      </c>
    </row>
    <row r="58" spans="1:35" x14ac:dyDescent="0.2">
      <c r="A58" s="24" t="s">
        <v>9</v>
      </c>
      <c r="B58" s="9">
        <v>87</v>
      </c>
      <c r="C58" s="25">
        <v>1985959</v>
      </c>
      <c r="D58" s="26">
        <f t="shared" si="50"/>
        <v>344.67995500004417</v>
      </c>
      <c r="E58" s="7">
        <v>1146</v>
      </c>
      <c r="G58" s="7">
        <f t="shared" si="51"/>
        <v>1146</v>
      </c>
      <c r="H58" s="253">
        <f t="shared" si="52"/>
        <v>0</v>
      </c>
      <c r="I58" s="254">
        <v>0</v>
      </c>
      <c r="J58" s="86" t="s">
        <v>220</v>
      </c>
      <c r="K58" s="255">
        <f t="shared" si="53"/>
        <v>3.3248234583292002</v>
      </c>
      <c r="L58" s="7">
        <v>1</v>
      </c>
      <c r="M58" s="7" t="s">
        <v>222</v>
      </c>
      <c r="N58" s="28">
        <v>510.12633340006539</v>
      </c>
      <c r="O58" s="20">
        <v>332</v>
      </c>
      <c r="P58" s="256">
        <v>0.65081917607972173</v>
      </c>
      <c r="Q58" s="247" t="str">
        <f t="shared" si="3"/>
        <v>-1</v>
      </c>
      <c r="R58" s="12" t="str">
        <f t="shared" si="4"/>
        <v>Orange (&lt; 75%)</v>
      </c>
      <c r="S58" s="12">
        <v>3933</v>
      </c>
      <c r="T58" s="11">
        <f t="shared" si="15"/>
        <v>4265</v>
      </c>
      <c r="U58" s="248">
        <f t="shared" si="16"/>
        <v>8.3606740541566662</v>
      </c>
      <c r="V58" s="247" t="str">
        <f t="shared" si="5"/>
        <v>0</v>
      </c>
      <c r="W58" s="12" t="str">
        <f t="shared" si="6"/>
        <v>Gray (100% - 1000%)</v>
      </c>
      <c r="X58" s="258" t="s">
        <v>197</v>
      </c>
      <c r="Y58" s="259" t="str">
        <f t="shared" si="54"/>
        <v>Red</v>
      </c>
      <c r="Z58" s="26">
        <v>579</v>
      </c>
      <c r="AA58" s="260">
        <f t="shared" si="55"/>
        <v>29.154680433986805</v>
      </c>
      <c r="AB58" s="63">
        <f t="shared" si="17"/>
        <v>0.14418696000329059</v>
      </c>
      <c r="AC58" s="247" t="str">
        <f t="shared" si="9"/>
        <v>0</v>
      </c>
      <c r="AD58" s="82" t="str">
        <f t="shared" si="10"/>
        <v>Gray [(-.5)- .5]</v>
      </c>
      <c r="AE58" s="28">
        <v>27</v>
      </c>
      <c r="AF58" s="255">
        <f t="shared" si="56"/>
        <v>4.6632124352331605E-2</v>
      </c>
      <c r="AG58" s="63">
        <f t="shared" si="18"/>
        <v>-1.6050737570280196</v>
      </c>
      <c r="AH58" s="247" t="str">
        <f t="shared" ref="AH58" si="81">IF(AG58&gt;=2,"3",(IF(AG58&gt;=1,"2",IF(AG58&gt;=0.5,"1",IF(AG58&gt;=-0.5,"0","-1")))))</f>
        <v>-1</v>
      </c>
      <c r="AI58" s="82" t="str">
        <f t="shared" si="13"/>
        <v>Orange ( &lt; -.5)</v>
      </c>
    </row>
    <row r="59" spans="1:35" x14ac:dyDescent="0.2">
      <c r="A59" s="24" t="s">
        <v>285</v>
      </c>
      <c r="B59" s="9">
        <v>86</v>
      </c>
      <c r="C59" s="25">
        <v>1155824</v>
      </c>
      <c r="D59" s="26">
        <f t="shared" si="50"/>
        <v>200.60301562518211</v>
      </c>
      <c r="E59" s="7">
        <v>1514</v>
      </c>
      <c r="G59" s="7">
        <f t="shared" si="51"/>
        <v>1514</v>
      </c>
      <c r="H59" s="253">
        <f t="shared" si="52"/>
        <v>0</v>
      </c>
      <c r="I59" s="254">
        <v>0</v>
      </c>
      <c r="J59" s="86" t="s">
        <v>220</v>
      </c>
      <c r="K59" s="255">
        <f t="shared" si="53"/>
        <v>7.5472444682927513</v>
      </c>
      <c r="L59" s="7">
        <v>1</v>
      </c>
      <c r="M59" s="7" t="s">
        <v>222</v>
      </c>
      <c r="N59" s="28">
        <v>296.89246312526956</v>
      </c>
      <c r="O59" s="20">
        <v>539</v>
      </c>
      <c r="P59" s="256">
        <v>1.8154721555615125</v>
      </c>
      <c r="Q59" s="247" t="str">
        <f t="shared" si="3"/>
        <v>1</v>
      </c>
      <c r="R59" s="12" t="str">
        <f t="shared" si="4"/>
        <v>Green (&gt; 100%)</v>
      </c>
      <c r="S59" s="12">
        <v>232</v>
      </c>
      <c r="T59" s="11">
        <f t="shared" si="15"/>
        <v>771</v>
      </c>
      <c r="U59" s="248">
        <f t="shared" si="16"/>
        <v>2.5968998737252806</v>
      </c>
      <c r="V59" s="247" t="str">
        <f t="shared" si="5"/>
        <v>0</v>
      </c>
      <c r="W59" s="12" t="str">
        <f t="shared" si="6"/>
        <v>Gray (100% - 1000%)</v>
      </c>
      <c r="X59" s="258" t="s">
        <v>197</v>
      </c>
      <c r="Y59" s="259" t="str">
        <f t="shared" si="54"/>
        <v>Red</v>
      </c>
      <c r="Z59" s="26">
        <v>131</v>
      </c>
      <c r="AA59" s="260">
        <f t="shared" si="55"/>
        <v>11.33390550810504</v>
      </c>
      <c r="AB59" s="63">
        <f t="shared" si="17"/>
        <v>-0.58410951395275956</v>
      </c>
      <c r="AC59" s="247" t="str">
        <f t="shared" si="9"/>
        <v>-1</v>
      </c>
      <c r="AD59" s="82" t="str">
        <f t="shared" si="10"/>
        <v>Orange ( &lt; -.5)</v>
      </c>
      <c r="AE59" s="28">
        <v>12</v>
      </c>
      <c r="AF59" s="255">
        <f t="shared" si="56"/>
        <v>9.1603053435114504E-2</v>
      </c>
      <c r="AG59" s="63">
        <f t="shared" si="18"/>
        <v>-0.71018846672383451</v>
      </c>
      <c r="AH59" s="247" t="str">
        <f t="shared" ref="AH59" si="82">IF(AG59&gt;=2,"3",(IF(AG59&gt;=1,"2",IF(AG59&gt;=0.5,"1",IF(AG59&gt;=-0.5,"0","-1")))))</f>
        <v>-1</v>
      </c>
      <c r="AI59" s="82" t="str">
        <f t="shared" si="13"/>
        <v>Orange ( &lt; -.5)</v>
      </c>
    </row>
    <row r="60" spans="1:35" x14ac:dyDescent="0.2">
      <c r="A60" s="24" t="s">
        <v>289</v>
      </c>
      <c r="B60" s="9">
        <v>89</v>
      </c>
      <c r="C60" s="25">
        <v>1358325</v>
      </c>
      <c r="D60" s="26">
        <f t="shared" si="50"/>
        <v>235.748774207038</v>
      </c>
      <c r="E60" s="7">
        <v>590</v>
      </c>
      <c r="G60" s="7">
        <f t="shared" si="51"/>
        <v>590</v>
      </c>
      <c r="H60" s="253">
        <f t="shared" si="52"/>
        <v>0</v>
      </c>
      <c r="I60" s="254">
        <v>0</v>
      </c>
      <c r="J60" s="86" t="s">
        <v>220</v>
      </c>
      <c r="K60" s="255">
        <f t="shared" si="53"/>
        <v>2.5026641261848237</v>
      </c>
      <c r="L60" s="7">
        <v>0</v>
      </c>
      <c r="M60" s="7" t="s">
        <v>221</v>
      </c>
      <c r="N60" s="28">
        <v>348.90818582641623</v>
      </c>
      <c r="O60" s="20">
        <v>332</v>
      </c>
      <c r="P60" s="256">
        <v>0.95153972731717984</v>
      </c>
      <c r="Q60" s="247" t="str">
        <f t="shared" si="3"/>
        <v>0</v>
      </c>
      <c r="R60" s="12" t="str">
        <f t="shared" si="4"/>
        <v>Gray (75% - 99%)</v>
      </c>
      <c r="S60" s="12">
        <v>6071</v>
      </c>
      <c r="T60" s="11">
        <f t="shared" si="15"/>
        <v>6403</v>
      </c>
      <c r="U60" s="248">
        <f t="shared" si="16"/>
        <v>18.351532753047898</v>
      </c>
      <c r="V60" s="247" t="str">
        <f t="shared" si="5"/>
        <v>1</v>
      </c>
      <c r="W60" s="12" t="str">
        <f t="shared" si="6"/>
        <v>Green (&gt; 1000%)</v>
      </c>
      <c r="X60" s="258" t="s">
        <v>198</v>
      </c>
      <c r="Y60" s="259" t="str">
        <f t="shared" si="54"/>
        <v>Green</v>
      </c>
      <c r="Z60" s="26">
        <v>203</v>
      </c>
      <c r="AA60" s="260">
        <f t="shared" si="55"/>
        <v>14.944876962435353</v>
      </c>
      <c r="AB60" s="63">
        <f t="shared" si="17"/>
        <v>-0.43653693146504297</v>
      </c>
      <c r="AC60" s="247" t="str">
        <f t="shared" ref="AC60:AC64" si="83">IF(AB60&gt;=2,"3",(IF(AB60&gt;=1,"2",IF(AB60&gt;=0.5,"1",IF(AB60&gt;=-0.5,"0","-1")))))</f>
        <v>0</v>
      </c>
      <c r="AD60" s="82" t="str">
        <f t="shared" si="10"/>
        <v>Gray [(-.5)- .5]</v>
      </c>
      <c r="AE60" s="28">
        <v>20</v>
      </c>
      <c r="AF60" s="255">
        <f t="shared" si="56"/>
        <v>9.8522167487684734E-2</v>
      </c>
      <c r="AG60" s="63">
        <f t="shared" si="18"/>
        <v>-0.57250366647912243</v>
      </c>
      <c r="AH60" s="247" t="str">
        <f t="shared" ref="AH60" si="84">IF(AG60&gt;=2,"3",(IF(AG60&gt;=1,"2",IF(AG60&gt;=0.5,"1",IF(AG60&gt;=-0.5,"0","-1")))))</f>
        <v>-1</v>
      </c>
      <c r="AI60" s="82" t="str">
        <f t="shared" si="13"/>
        <v>Orange ( &lt; -.5)</v>
      </c>
    </row>
    <row r="61" spans="1:35" x14ac:dyDescent="0.2">
      <c r="A61" s="24" t="s">
        <v>160</v>
      </c>
      <c r="B61" s="9">
        <v>88</v>
      </c>
      <c r="C61" s="25">
        <v>3097489</v>
      </c>
      <c r="D61" s="26">
        <f t="shared" si="50"/>
        <v>537.59537288188324</v>
      </c>
      <c r="E61" s="7">
        <v>739</v>
      </c>
      <c r="F61" s="7">
        <v>376</v>
      </c>
      <c r="G61" s="7">
        <f t="shared" si="51"/>
        <v>1115</v>
      </c>
      <c r="H61" s="253">
        <f t="shared" si="52"/>
        <v>0.69941078172674698</v>
      </c>
      <c r="I61" s="254">
        <v>3</v>
      </c>
      <c r="J61" s="86" t="s">
        <v>54</v>
      </c>
      <c r="K61" s="255">
        <f t="shared" si="53"/>
        <v>2.0740505894290502</v>
      </c>
      <c r="L61" s="7">
        <v>0</v>
      </c>
      <c r="M61" s="7" t="s">
        <v>221</v>
      </c>
      <c r="N61" s="28">
        <v>795.64115186518711</v>
      </c>
      <c r="O61" s="20">
        <v>513</v>
      </c>
      <c r="P61" s="256">
        <v>0.64476303016428482</v>
      </c>
      <c r="Q61" s="247" t="str">
        <f t="shared" si="3"/>
        <v>-1</v>
      </c>
      <c r="R61" s="12" t="str">
        <f t="shared" si="4"/>
        <v>Orange (&lt; 75%)</v>
      </c>
      <c r="S61" s="12">
        <v>906</v>
      </c>
      <c r="T61" s="11">
        <f t="shared" si="15"/>
        <v>1419</v>
      </c>
      <c r="U61" s="248">
        <f t="shared" si="16"/>
        <v>1.7834673290509166</v>
      </c>
      <c r="V61" s="247" t="str">
        <f t="shared" si="5"/>
        <v>0</v>
      </c>
      <c r="W61" s="12" t="str">
        <f t="shared" si="6"/>
        <v>Gray (100% - 1000%)</v>
      </c>
      <c r="X61" s="258" t="s">
        <v>197</v>
      </c>
      <c r="Y61" s="259" t="str">
        <f t="shared" si="54"/>
        <v>Red</v>
      </c>
      <c r="Z61" s="26">
        <v>435</v>
      </c>
      <c r="AA61" s="260">
        <f t="shared" si="55"/>
        <v>14.043633407576266</v>
      </c>
      <c r="AB61" s="63">
        <f t="shared" si="17"/>
        <v>-0.47336880358673256</v>
      </c>
      <c r="AC61" s="247" t="str">
        <f t="shared" si="83"/>
        <v>0</v>
      </c>
      <c r="AD61" s="82" t="str">
        <f t="shared" si="10"/>
        <v>Gray [(-.5)- .5]</v>
      </c>
      <c r="AE61" s="28">
        <v>24</v>
      </c>
      <c r="AF61" s="255">
        <f t="shared" si="56"/>
        <v>5.5172413793103448E-2</v>
      </c>
      <c r="AG61" s="63">
        <f t="shared" si="18"/>
        <v>-1.4351288714905572</v>
      </c>
      <c r="AH61" s="247" t="str">
        <f t="shared" ref="AH61" si="85">IF(AG61&gt;=2,"3",(IF(AG61&gt;=1,"2",IF(AG61&gt;=0.5,"1",IF(AG61&gt;=-0.5,"0","-1")))))</f>
        <v>-1</v>
      </c>
      <c r="AI61" s="82" t="str">
        <f t="shared" si="13"/>
        <v>Orange ( &lt; -.5)</v>
      </c>
    </row>
    <row r="62" spans="1:35" x14ac:dyDescent="0.2">
      <c r="A62" s="24" t="s">
        <v>4</v>
      </c>
      <c r="B62" s="9">
        <v>90</v>
      </c>
      <c r="C62" s="25">
        <v>2467968</v>
      </c>
      <c r="D62" s="26">
        <f t="shared" si="50"/>
        <v>428.33668730399216</v>
      </c>
      <c r="E62" s="7">
        <v>72</v>
      </c>
      <c r="F62" s="7">
        <v>25</v>
      </c>
      <c r="G62" s="7">
        <f t="shared" si="51"/>
        <v>97</v>
      </c>
      <c r="H62" s="253">
        <f t="shared" si="52"/>
        <v>5.8365301738110061E-2</v>
      </c>
      <c r="I62" s="254">
        <v>1</v>
      </c>
      <c r="J62" s="86" t="s">
        <v>51</v>
      </c>
      <c r="K62" s="255">
        <f t="shared" si="53"/>
        <v>0.22645737074386704</v>
      </c>
      <c r="L62" s="7">
        <v>-1</v>
      </c>
      <c r="M62" s="7" t="s">
        <v>52</v>
      </c>
      <c r="N62" s="28">
        <v>633.93829720990846</v>
      </c>
      <c r="O62" s="20">
        <v>333</v>
      </c>
      <c r="P62" s="256">
        <v>0.52528771564299048</v>
      </c>
      <c r="Q62" s="247" t="str">
        <f t="shared" si="3"/>
        <v>-1</v>
      </c>
      <c r="R62" s="12" t="str">
        <f t="shared" si="4"/>
        <v>Orange (&lt; 75%)</v>
      </c>
      <c r="S62" s="12">
        <v>43</v>
      </c>
      <c r="T62" s="11">
        <f t="shared" si="15"/>
        <v>376</v>
      </c>
      <c r="U62" s="248">
        <f t="shared" si="16"/>
        <v>0.59311766090619955</v>
      </c>
      <c r="V62" s="247" t="str">
        <f t="shared" si="5"/>
        <v>-1</v>
      </c>
      <c r="W62" s="12" t="str">
        <f t="shared" si="6"/>
        <v>Gray (100% - 1000%)</v>
      </c>
      <c r="X62" s="258" t="s">
        <v>197</v>
      </c>
      <c r="Y62" s="259" t="str">
        <f t="shared" si="54"/>
        <v>Red</v>
      </c>
      <c r="Z62" s="26">
        <v>366</v>
      </c>
      <c r="AA62" s="260">
        <f t="shared" si="55"/>
        <v>14.830014003423061</v>
      </c>
      <c r="AB62" s="63">
        <f t="shared" si="17"/>
        <v>-0.4412311318230373</v>
      </c>
      <c r="AC62" s="247" t="str">
        <f t="shared" si="83"/>
        <v>0</v>
      </c>
      <c r="AD62" s="82" t="str">
        <f t="shared" si="10"/>
        <v>Gray [(-.5)- .5]</v>
      </c>
      <c r="AE62" s="28">
        <v>25</v>
      </c>
      <c r="AF62" s="255">
        <f t="shared" si="56"/>
        <v>6.8306010928961755E-2</v>
      </c>
      <c r="AG62" s="63">
        <f t="shared" si="18"/>
        <v>-1.1737808601113475</v>
      </c>
      <c r="AH62" s="247" t="str">
        <f t="shared" ref="AH62" si="86">IF(AG62&gt;=2,"3",(IF(AG62&gt;=1,"2",IF(AG62&gt;=0.5,"1",IF(AG62&gt;=-0.5,"0","-1")))))</f>
        <v>-1</v>
      </c>
      <c r="AI62" s="82" t="str">
        <f t="shared" si="13"/>
        <v>Orange ( &lt; -.5)</v>
      </c>
    </row>
    <row r="63" spans="1:35" x14ac:dyDescent="0.2">
      <c r="A63" s="24" t="s">
        <v>3</v>
      </c>
      <c r="B63" s="9">
        <v>91</v>
      </c>
      <c r="C63" s="25">
        <v>3434188</v>
      </c>
      <c r="D63" s="26">
        <f t="shared" si="50"/>
        <v>596.03232760680942</v>
      </c>
      <c r="E63" s="7">
        <v>260</v>
      </c>
      <c r="F63" s="7">
        <v>32</v>
      </c>
      <c r="G63" s="7">
        <f t="shared" si="51"/>
        <v>292</v>
      </c>
      <c r="H63" s="253">
        <f t="shared" si="52"/>
        <v>5.3688363059914021E-2</v>
      </c>
      <c r="I63" s="254">
        <v>1</v>
      </c>
      <c r="J63" s="86" t="s">
        <v>51</v>
      </c>
      <c r="K63" s="255">
        <f t="shared" si="53"/>
        <v>0.48990631292171544</v>
      </c>
      <c r="L63" s="7">
        <v>-1</v>
      </c>
      <c r="M63" s="7" t="s">
        <v>52</v>
      </c>
      <c r="N63" s="28">
        <v>882.12784485807799</v>
      </c>
      <c r="O63" s="20">
        <v>1090</v>
      </c>
      <c r="P63" s="256">
        <v>1.2356485586002171</v>
      </c>
      <c r="Q63" s="247" t="str">
        <f t="shared" si="3"/>
        <v>1</v>
      </c>
      <c r="R63" s="12" t="str">
        <f t="shared" si="4"/>
        <v>Green (&gt; 100%)</v>
      </c>
      <c r="S63" s="12">
        <v>3859</v>
      </c>
      <c r="T63" s="11">
        <f t="shared" si="15"/>
        <v>4949</v>
      </c>
      <c r="U63" s="248">
        <f t="shared" si="16"/>
        <v>5.6102979050573163</v>
      </c>
      <c r="V63" s="247" t="str">
        <f t="shared" si="5"/>
        <v>0</v>
      </c>
      <c r="W63" s="12" t="str">
        <f t="shared" si="6"/>
        <v>Gray (100% - 1000%)</v>
      </c>
      <c r="X63" s="258" t="s">
        <v>199</v>
      </c>
      <c r="Y63" s="259" t="str">
        <f t="shared" si="54"/>
        <v>Green</v>
      </c>
      <c r="Z63" s="26">
        <v>1688</v>
      </c>
      <c r="AA63" s="260">
        <f t="shared" si="55"/>
        <v>49.152812833776139</v>
      </c>
      <c r="AB63" s="63">
        <f t="shared" si="17"/>
        <v>0.96146731807123054</v>
      </c>
      <c r="AC63" s="247" t="str">
        <f t="shared" si="83"/>
        <v>1</v>
      </c>
      <c r="AD63" s="82" t="str">
        <f t="shared" si="10"/>
        <v>Green [.5 - 1]</v>
      </c>
      <c r="AE63" s="28">
        <v>251</v>
      </c>
      <c r="AF63" s="255">
        <f t="shared" si="56"/>
        <v>0.14869668246445497</v>
      </c>
      <c r="AG63" s="63">
        <f t="shared" si="18"/>
        <v>0.42592879459379823</v>
      </c>
      <c r="AH63" s="247" t="str">
        <f t="shared" ref="AH63" si="87">IF(AG63&gt;=2,"3",(IF(AG63&gt;=1,"2",IF(AG63&gt;=0.5,"1",IF(AG63&gt;=-0.5,"0","-1")))))</f>
        <v>0</v>
      </c>
      <c r="AI63" s="82" t="str">
        <f t="shared" si="13"/>
        <v>Gray [(-.5)- .5]</v>
      </c>
    </row>
    <row r="64" spans="1:35" x14ac:dyDescent="0.2">
      <c r="A64" s="24" t="s">
        <v>280</v>
      </c>
      <c r="B64" s="9">
        <v>93</v>
      </c>
      <c r="C64" s="25">
        <v>3605083</v>
      </c>
      <c r="D64" s="26">
        <f t="shared" si="50"/>
        <v>625.69259798990026</v>
      </c>
      <c r="E64" s="7">
        <v>890</v>
      </c>
      <c r="F64" s="7">
        <v>220</v>
      </c>
      <c r="G64" s="7">
        <f t="shared" si="51"/>
        <v>1110</v>
      </c>
      <c r="H64" s="253">
        <f t="shared" si="52"/>
        <v>0.35161036059363959</v>
      </c>
      <c r="I64" s="254">
        <v>2</v>
      </c>
      <c r="J64" s="86" t="s">
        <v>223</v>
      </c>
      <c r="K64" s="255">
        <f t="shared" si="53"/>
        <v>1.7740340920860906</v>
      </c>
      <c r="L64" s="7">
        <v>0</v>
      </c>
      <c r="M64" s="7" t="s">
        <v>221</v>
      </c>
      <c r="N64" s="28">
        <v>926.02504502505235</v>
      </c>
      <c r="O64" s="20">
        <v>1549</v>
      </c>
      <c r="P64" s="256">
        <v>1.6727409353794465</v>
      </c>
      <c r="Q64" s="247" t="str">
        <f t="shared" si="3"/>
        <v>1</v>
      </c>
      <c r="R64" s="12" t="str">
        <f t="shared" si="4"/>
        <v>Green (&gt; 100%)</v>
      </c>
      <c r="S64" s="12">
        <v>482</v>
      </c>
      <c r="T64" s="11">
        <f t="shared" si="15"/>
        <v>2031</v>
      </c>
      <c r="U64" s="248">
        <f t="shared" si="16"/>
        <v>2.1932452161108169</v>
      </c>
      <c r="V64" s="247" t="str">
        <f t="shared" si="5"/>
        <v>0</v>
      </c>
      <c r="W64" s="12" t="str">
        <f t="shared" si="6"/>
        <v>Gray (100% - 1000%)</v>
      </c>
      <c r="X64" s="258" t="s">
        <v>198</v>
      </c>
      <c r="Y64" s="259" t="str">
        <f t="shared" si="54"/>
        <v>Green</v>
      </c>
      <c r="Z64" s="26">
        <v>789</v>
      </c>
      <c r="AA64" s="260">
        <f t="shared" si="55"/>
        <v>21.885765182105377</v>
      </c>
      <c r="AB64" s="63">
        <f t="shared" si="17"/>
        <v>-0.15287786290415972</v>
      </c>
      <c r="AC64" s="247" t="str">
        <f t="shared" si="83"/>
        <v>0</v>
      </c>
      <c r="AD64" s="82" t="str">
        <f t="shared" si="10"/>
        <v>Gray [(-.5)- .5]</v>
      </c>
      <c r="AE64" s="28">
        <v>118</v>
      </c>
      <c r="AF64" s="255">
        <f t="shared" si="56"/>
        <v>0.14955640050697086</v>
      </c>
      <c r="AG64" s="63">
        <f t="shared" si="18"/>
        <v>0.44303649162714953</v>
      </c>
      <c r="AH64" s="247" t="str">
        <f t="shared" ref="AH64" si="88">IF(AG64&gt;=2,"3",(IF(AG64&gt;=1,"2",IF(AG64&gt;=0.5,"1",IF(AG64&gt;=-0.5,"0","-1")))))</f>
        <v>0</v>
      </c>
      <c r="AI64" s="82" t="str">
        <f t="shared" si="13"/>
        <v>Gray [(-.5)- .5]</v>
      </c>
    </row>
    <row r="65" spans="1:36" x14ac:dyDescent="0.2">
      <c r="A65" s="24" t="s">
        <v>172</v>
      </c>
      <c r="B65" s="9">
        <v>94</v>
      </c>
      <c r="C65" s="25">
        <v>1390042</v>
      </c>
      <c r="D65" s="26">
        <f t="shared" si="50"/>
        <v>241.25352739314934</v>
      </c>
      <c r="E65" s="7">
        <v>464</v>
      </c>
      <c r="G65" s="7">
        <f t="shared" si="51"/>
        <v>464</v>
      </c>
      <c r="H65" s="253">
        <f t="shared" si="52"/>
        <v>0</v>
      </c>
      <c r="I65" s="254">
        <v>0</v>
      </c>
      <c r="J65" s="86" t="s">
        <v>220</v>
      </c>
      <c r="K65" s="255">
        <f t="shared" si="53"/>
        <v>1.9232879411701227</v>
      </c>
      <c r="L65" s="7">
        <v>0</v>
      </c>
      <c r="M65" s="7" t="s">
        <v>221</v>
      </c>
      <c r="N65" s="28">
        <v>357.05522054186099</v>
      </c>
      <c r="O65" s="20">
        <v>207</v>
      </c>
      <c r="P65" s="256">
        <v>0.57974225859479178</v>
      </c>
      <c r="Q65" s="247" t="str">
        <f>IF(P65&gt;1,"1",(IF(P65&lt;0.75,"-1","0")))</f>
        <v>-1</v>
      </c>
      <c r="R65" s="12" t="str">
        <f>IF(P65&gt;1,"Green (&gt; 100%)",(IF(P65&lt;0.75,"Orange (&lt; 75%)","Gray (75% - 99%)")))</f>
        <v>Orange (&lt; 75%)</v>
      </c>
      <c r="S65" s="12">
        <v>3038</v>
      </c>
      <c r="T65" s="11">
        <f t="shared" si="15"/>
        <v>3245</v>
      </c>
      <c r="U65" s="248">
        <f t="shared" si="16"/>
        <v>9.088230092464249</v>
      </c>
      <c r="V65" s="247" t="str">
        <f>IF(U65&gt;10,"1",(IF(U65&lt;1,"-1","0")))</f>
        <v>0</v>
      </c>
      <c r="W65" s="12" t="str">
        <f>IF(U65&gt;10,"Green (&gt; 1000%)",(IF(U65&lt;-1,"Orange (&lt; 100%)","Gray (100% - 1000%)")))</f>
        <v>Gray (100% - 1000%)</v>
      </c>
      <c r="X65" s="258" t="s">
        <v>197</v>
      </c>
      <c r="Y65" s="259" t="str">
        <f t="shared" si="54"/>
        <v>Red</v>
      </c>
      <c r="Z65" s="26">
        <v>177</v>
      </c>
      <c r="AA65" s="260">
        <f t="shared" si="55"/>
        <v>12.733428198572419</v>
      </c>
      <c r="AB65" s="63">
        <f t="shared" si="17"/>
        <v>-0.52691405276052161</v>
      </c>
      <c r="AC65" s="247" t="str">
        <f t="shared" ref="AC65" si="89">IF(AB65&gt;=2,"3",(IF(AB65&gt;=1,"2",IF(AB65&gt;=0.5,"1",IF(AB65&gt;=-0.5,"0","-1")))))</f>
        <v>-1</v>
      </c>
      <c r="AD65" s="82" t="str">
        <f>IF(AB65&gt;=2,"Purple &gt;2",(IF(AB65&gt;=1,"Blue [1-2]",IF(AB65&gt;=0.5,"Green [.5 - 1]",IF(AB65&gt;=-0.5,"Gray [(-.5)- .5]","Orange ( &lt; -.5)")))))</f>
        <v>Orange ( &lt; -.5)</v>
      </c>
      <c r="AE65" s="28">
        <v>8</v>
      </c>
      <c r="AF65" s="255">
        <f t="shared" si="56"/>
        <v>4.519774011299435E-2</v>
      </c>
      <c r="AG65" s="63">
        <f t="shared" si="18"/>
        <v>-1.6336168488121405</v>
      </c>
      <c r="AH65" s="247" t="str">
        <f t="shared" ref="AH65" si="90">IF(AG65&gt;=2,"3",(IF(AG65&gt;=1,"2",IF(AG65&gt;=0.5,"1",IF(AG65&gt;=-0.5,"0","-1")))))</f>
        <v>-1</v>
      </c>
      <c r="AI65" s="82" t="str">
        <f>IF(AG65&gt;=2,"Purple &gt;2",(IF(AG65&gt;=1,"Blue [1-2]",IF(AG65&gt;=0.5,"Green [.5 - 1]",IF(AG65&gt;=-0.5,"Gray [(-.5)- .5]","Orange ( &lt; -.5)")))))</f>
        <v>Orange ( &lt; -.5)</v>
      </c>
    </row>
    <row r="66" spans="1:36" x14ac:dyDescent="0.2">
      <c r="A66" s="24"/>
      <c r="C66" s="25"/>
      <c r="D66" s="26"/>
      <c r="H66" s="253"/>
      <c r="I66" s="6"/>
      <c r="J66" s="86"/>
      <c r="K66" s="255"/>
      <c r="N66" s="28">
        <v>36620.841931042603</v>
      </c>
      <c r="O66" s="20">
        <v>31942</v>
      </c>
      <c r="P66" s="256">
        <v>0.87223554445162799</v>
      </c>
      <c r="R66" s="12"/>
      <c r="S66" s="12">
        <v>138642</v>
      </c>
      <c r="T66" s="12"/>
      <c r="U66" s="248">
        <f t="shared" ref="U66:U67" si="91">S66/N66</f>
        <v>3.7858769129629573</v>
      </c>
      <c r="V66" s="63"/>
      <c r="W66" s="85"/>
      <c r="Z66" s="28">
        <f>SUM(Z2:Z65)</f>
        <v>57419</v>
      </c>
      <c r="AA66" s="260">
        <f>SUM(AA2:AA65)</f>
        <v>1640.0993400101343</v>
      </c>
      <c r="AE66" s="28">
        <f>SUM(AE2:AE65)</f>
        <v>7309</v>
      </c>
      <c r="AF66" s="255">
        <f t="shared" ref="AF66:AF67" si="92">AE66/Z66</f>
        <v>0.12729235967188562</v>
      </c>
    </row>
    <row r="67" spans="1:36" s="189" customFormat="1" x14ac:dyDescent="0.2">
      <c r="A67" s="188" t="s">
        <v>55</v>
      </c>
      <c r="C67" s="190">
        <f>SUM(C2:C65)</f>
        <v>144043697</v>
      </c>
      <c r="D67" s="190">
        <f>SUM(D2:D65)</f>
        <v>25000</v>
      </c>
      <c r="E67" s="189">
        <f>SUM(E2:E65)</f>
        <v>42382</v>
      </c>
      <c r="F67" s="189">
        <v>2099</v>
      </c>
      <c r="G67" s="189">
        <f>SUM(G2:G65)</f>
        <v>44481</v>
      </c>
      <c r="H67" s="253">
        <f>F67/D67</f>
        <v>8.3960000000000007E-2</v>
      </c>
      <c r="I67" s="191"/>
      <c r="J67" s="192"/>
      <c r="K67" s="255">
        <f>G67/D67</f>
        <v>1.7792399999999999</v>
      </c>
      <c r="N67" s="190">
        <f>AVERAGE(N2:N65)</f>
        <v>578.125</v>
      </c>
      <c r="O67" s="190">
        <f>AVERAGE(O2:O65)</f>
        <v>502.390625</v>
      </c>
      <c r="P67" s="256">
        <f>O67/N67</f>
        <v>0.86899999999999999</v>
      </c>
      <c r="Q67" s="190"/>
      <c r="S67" s="190">
        <f>AVERAGE(S2:S65)</f>
        <v>2236.1612903225805</v>
      </c>
      <c r="T67" s="190"/>
      <c r="U67" s="256">
        <f t="shared" si="91"/>
        <v>3.8679546643417608</v>
      </c>
      <c r="W67" s="193"/>
      <c r="X67" s="184"/>
      <c r="Z67" s="190">
        <f>AVERAGE(Z2:Z65)</f>
        <v>897.171875</v>
      </c>
      <c r="AA67" s="260">
        <f>AVERAGE(AA2:AA65)</f>
        <v>25.626552187658348</v>
      </c>
      <c r="AC67" s="190"/>
      <c r="AD67" s="193"/>
      <c r="AE67" s="190">
        <f>AVERAGE(AE2:AE65)</f>
        <v>114.203125</v>
      </c>
      <c r="AF67" s="255">
        <f t="shared" si="92"/>
        <v>0.12729235967188562</v>
      </c>
      <c r="AI67" s="193"/>
    </row>
    <row r="68" spans="1:36" x14ac:dyDescent="0.2">
      <c r="O68" s="7" t="s">
        <v>251</v>
      </c>
      <c r="S68" s="7" t="s">
        <v>251</v>
      </c>
      <c r="U68" s="7">
        <f>STDEV(U2:U65)</f>
        <v>7.1785975841880534</v>
      </c>
      <c r="Z68" s="7" t="s">
        <v>165</v>
      </c>
      <c r="AA68" s="7">
        <f>STDEV(AA2:AA65)</f>
        <v>24.469121522833543</v>
      </c>
      <c r="AE68" s="7" t="s">
        <v>165</v>
      </c>
      <c r="AF68" s="7">
        <f>STDEV(AF2:AF65)</f>
        <v>5.0253288963434187E-2</v>
      </c>
    </row>
    <row r="70" spans="1:36" ht="13.5" thickBot="1" x14ac:dyDescent="0.25"/>
    <row r="71" spans="1:36" x14ac:dyDescent="0.2">
      <c r="G71" s="149" t="s">
        <v>316</v>
      </c>
      <c r="H71" s="150"/>
      <c r="I71" s="151"/>
      <c r="K71" s="149" t="s">
        <v>332</v>
      </c>
      <c r="L71" s="150"/>
      <c r="M71" s="151"/>
      <c r="P71" s="149" t="s">
        <v>323</v>
      </c>
      <c r="Q71" s="150"/>
      <c r="R71" s="151"/>
      <c r="T71" s="149" t="s">
        <v>324</v>
      </c>
      <c r="U71" s="153"/>
      <c r="V71" s="154"/>
      <c r="X71" s="169" t="s">
        <v>336</v>
      </c>
      <c r="Y71" s="153"/>
      <c r="Z71" s="151"/>
      <c r="AC71" s="149" t="s">
        <v>321</v>
      </c>
      <c r="AD71" s="150"/>
      <c r="AE71" s="154"/>
      <c r="AH71" s="149" t="s">
        <v>322</v>
      </c>
      <c r="AI71" s="153"/>
      <c r="AJ71" s="154"/>
    </row>
    <row r="72" spans="1:36" ht="25.5" x14ac:dyDescent="0.2">
      <c r="G72" s="117" t="s">
        <v>94</v>
      </c>
      <c r="H72" s="70" t="s">
        <v>250</v>
      </c>
      <c r="I72" s="118" t="s">
        <v>216</v>
      </c>
      <c r="J72" s="7"/>
      <c r="K72" s="117" t="s">
        <v>94</v>
      </c>
      <c r="L72" s="70" t="s">
        <v>250</v>
      </c>
      <c r="M72" s="118" t="s">
        <v>216</v>
      </c>
      <c r="P72" s="117" t="s">
        <v>94</v>
      </c>
      <c r="Q72" s="70" t="s">
        <v>250</v>
      </c>
      <c r="R72" s="118" t="s">
        <v>216</v>
      </c>
      <c r="T72" s="117" t="s">
        <v>94</v>
      </c>
      <c r="U72" s="70" t="s">
        <v>250</v>
      </c>
      <c r="V72" s="118" t="s">
        <v>216</v>
      </c>
      <c r="W72" s="7"/>
      <c r="X72" s="170" t="s">
        <v>94</v>
      </c>
      <c r="Y72" s="7" t="s">
        <v>250</v>
      </c>
      <c r="Z72" s="167" t="s">
        <v>216</v>
      </c>
      <c r="AC72" s="155" t="s">
        <v>94</v>
      </c>
      <c r="AD72" s="75" t="s">
        <v>250</v>
      </c>
      <c r="AE72" s="156" t="s">
        <v>216</v>
      </c>
      <c r="AH72" s="155" t="s">
        <v>94</v>
      </c>
      <c r="AI72" s="75" t="s">
        <v>250</v>
      </c>
      <c r="AJ72" s="156" t="s">
        <v>216</v>
      </c>
    </row>
    <row r="73" spans="1:36" x14ac:dyDescent="0.2">
      <c r="G73" s="166">
        <v>0</v>
      </c>
      <c r="H73" s="9">
        <v>0</v>
      </c>
      <c r="I73" s="163" t="s">
        <v>325</v>
      </c>
      <c r="J73" s="7"/>
      <c r="K73" s="158" t="s">
        <v>333</v>
      </c>
      <c r="L73" s="9">
        <v>-1</v>
      </c>
      <c r="M73" s="167" t="s">
        <v>52</v>
      </c>
      <c r="P73" s="109" t="s">
        <v>65</v>
      </c>
      <c r="Q73" s="9">
        <v>-1</v>
      </c>
      <c r="R73" s="110" t="s">
        <v>67</v>
      </c>
      <c r="T73" s="109" t="s">
        <v>93</v>
      </c>
      <c r="U73" s="9">
        <v>-1</v>
      </c>
      <c r="V73" s="110" t="s">
        <v>137</v>
      </c>
      <c r="W73" s="7"/>
      <c r="X73" s="170" t="s">
        <v>197</v>
      </c>
      <c r="Y73" s="7">
        <v>0</v>
      </c>
      <c r="Z73" s="167" t="s">
        <v>337</v>
      </c>
      <c r="AC73" s="109" t="s">
        <v>23</v>
      </c>
      <c r="AD73" s="76">
        <v>-1</v>
      </c>
      <c r="AE73" s="157" t="s">
        <v>317</v>
      </c>
      <c r="AH73" s="109" t="s">
        <v>23</v>
      </c>
      <c r="AI73" s="76">
        <v>-1</v>
      </c>
      <c r="AJ73" s="157" t="s">
        <v>317</v>
      </c>
    </row>
    <row r="74" spans="1:36" ht="13.5" thickBot="1" x14ac:dyDescent="0.25">
      <c r="G74" s="109" t="s">
        <v>331</v>
      </c>
      <c r="H74" s="9">
        <v>1</v>
      </c>
      <c r="I74" s="163" t="s">
        <v>326</v>
      </c>
      <c r="J74" s="7"/>
      <c r="K74" s="109" t="s">
        <v>334</v>
      </c>
      <c r="L74" s="9">
        <v>0</v>
      </c>
      <c r="M74" s="167" t="s">
        <v>221</v>
      </c>
      <c r="P74" s="109" t="s">
        <v>64</v>
      </c>
      <c r="Q74" s="9">
        <v>0</v>
      </c>
      <c r="R74" s="110" t="s">
        <v>17</v>
      </c>
      <c r="T74" s="109" t="s">
        <v>304</v>
      </c>
      <c r="U74" s="9">
        <v>0</v>
      </c>
      <c r="V74" s="110" t="s">
        <v>138</v>
      </c>
      <c r="W74" s="7"/>
      <c r="X74" s="171" t="s">
        <v>198</v>
      </c>
      <c r="Y74" s="172">
        <v>1</v>
      </c>
      <c r="Z74" s="168" t="s">
        <v>338</v>
      </c>
      <c r="AC74" s="109" t="s">
        <v>19</v>
      </c>
      <c r="AD74" s="76">
        <v>0</v>
      </c>
      <c r="AE74" s="157" t="s">
        <v>179</v>
      </c>
      <c r="AH74" s="109" t="s">
        <v>19</v>
      </c>
      <c r="AI74" s="76">
        <v>0</v>
      </c>
      <c r="AJ74" s="157" t="s">
        <v>179</v>
      </c>
    </row>
    <row r="75" spans="1:36" ht="13.5" thickBot="1" x14ac:dyDescent="0.25">
      <c r="G75" s="158" t="s">
        <v>329</v>
      </c>
      <c r="H75" s="9">
        <v>2</v>
      </c>
      <c r="I75" s="163" t="s">
        <v>327</v>
      </c>
      <c r="J75" s="7"/>
      <c r="K75" s="152" t="s">
        <v>335</v>
      </c>
      <c r="L75" s="113">
        <v>1</v>
      </c>
      <c r="M75" s="168" t="s">
        <v>222</v>
      </c>
      <c r="P75" s="152" t="s">
        <v>66</v>
      </c>
      <c r="Q75" s="113">
        <v>1</v>
      </c>
      <c r="R75" s="114" t="s">
        <v>18</v>
      </c>
      <c r="T75" s="152" t="s">
        <v>136</v>
      </c>
      <c r="U75" s="113">
        <v>1</v>
      </c>
      <c r="V75" s="114" t="s">
        <v>139</v>
      </c>
      <c r="W75" s="7"/>
      <c r="AC75" s="158" t="s">
        <v>20</v>
      </c>
      <c r="AD75" s="76">
        <v>1</v>
      </c>
      <c r="AE75" s="157" t="s">
        <v>318</v>
      </c>
      <c r="AH75" s="158" t="s">
        <v>20</v>
      </c>
      <c r="AI75" s="76">
        <v>1</v>
      </c>
      <c r="AJ75" s="157" t="s">
        <v>318</v>
      </c>
    </row>
    <row r="76" spans="1:36" ht="13.5" thickBot="1" x14ac:dyDescent="0.25">
      <c r="G76" s="160" t="s">
        <v>330</v>
      </c>
      <c r="H76" s="164">
        <v>3</v>
      </c>
      <c r="I76" s="165" t="s">
        <v>328</v>
      </c>
      <c r="J76" s="7"/>
      <c r="L76" s="28"/>
      <c r="M76" s="86"/>
      <c r="AC76" s="159" t="s">
        <v>91</v>
      </c>
      <c r="AD76" s="77">
        <v>2</v>
      </c>
      <c r="AE76" s="157" t="s">
        <v>319</v>
      </c>
      <c r="AH76" s="159" t="s">
        <v>91</v>
      </c>
      <c r="AI76" s="77">
        <v>2</v>
      </c>
      <c r="AJ76" s="157" t="s">
        <v>319</v>
      </c>
    </row>
    <row r="77" spans="1:36" ht="13.5" thickBot="1" x14ac:dyDescent="0.25">
      <c r="I77" s="83"/>
      <c r="J77" s="7"/>
      <c r="AC77" s="160" t="s">
        <v>92</v>
      </c>
      <c r="AD77" s="161">
        <v>3</v>
      </c>
      <c r="AE77" s="162" t="s">
        <v>320</v>
      </c>
      <c r="AH77" s="160" t="s">
        <v>92</v>
      </c>
      <c r="AI77" s="161">
        <v>3</v>
      </c>
      <c r="AJ77" s="162" t="s">
        <v>320</v>
      </c>
    </row>
  </sheetData>
  <phoneticPr fontId="7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Q87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.75" x14ac:dyDescent="0.2"/>
  <cols>
    <col min="1" max="1" width="15.28515625" style="9" bestFit="1" customWidth="1"/>
    <col min="2" max="2" width="16.28515625" style="9" bestFit="1" customWidth="1"/>
    <col min="3" max="3" width="10.85546875" style="12" customWidth="1"/>
    <col min="4" max="4" width="32.7109375" style="9" customWidth="1"/>
    <col min="5" max="5" width="12.7109375" style="9" bestFit="1" customWidth="1"/>
    <col min="6" max="6" width="12.7109375" style="9" customWidth="1"/>
    <col min="7" max="7" width="22.7109375" style="84" bestFit="1" customWidth="1"/>
    <col min="8" max="8" width="16.42578125" style="9" customWidth="1"/>
    <col min="9" max="9" width="42.140625" style="9" customWidth="1"/>
    <col min="10" max="10" width="9.140625" style="9"/>
    <col min="11" max="11" width="22.7109375" style="9" bestFit="1" customWidth="1"/>
    <col min="12" max="12" width="14.42578125" style="9" customWidth="1"/>
    <col min="13" max="13" width="9.42578125" style="9" bestFit="1" customWidth="1"/>
    <col min="14" max="15" width="9.140625" style="9"/>
    <col min="16" max="16" width="11.140625" style="9" customWidth="1"/>
    <col min="17" max="17" width="24.42578125" style="84" bestFit="1" customWidth="1"/>
    <col min="18" max="18" width="16.140625" style="9" customWidth="1"/>
    <col min="19" max="19" width="9.42578125" style="9" bestFit="1" customWidth="1"/>
    <col min="20" max="20" width="9.140625" style="9"/>
    <col min="21" max="22" width="9.140625" style="8"/>
    <col min="23" max="23" width="24.42578125" style="9" bestFit="1" customWidth="1"/>
    <col min="24" max="24" width="11" style="9" bestFit="1" customWidth="1"/>
    <col min="25" max="25" width="12.85546875" style="9" bestFit="1" customWidth="1"/>
    <col min="26" max="26" width="12.85546875" style="41" bestFit="1" customWidth="1"/>
    <col min="27" max="27" width="9.42578125" style="9" bestFit="1" customWidth="1"/>
    <col min="28" max="28" width="10.7109375" style="9" customWidth="1"/>
    <col min="29" max="29" width="8.42578125" style="9" customWidth="1"/>
    <col min="30" max="30" width="7.7109375" style="9" customWidth="1"/>
    <col min="31" max="31" width="12.140625" style="9" customWidth="1"/>
    <col min="32" max="32" width="11.85546875" style="9" customWidth="1"/>
    <col min="33" max="33" width="9.140625" style="9"/>
    <col min="34" max="34" width="10.140625" style="9" customWidth="1"/>
    <col min="35" max="35" width="24.7109375" style="71" bestFit="1" customWidth="1"/>
    <col min="36" max="36" width="14.28515625" style="9" customWidth="1"/>
    <col min="37" max="38" width="13" style="9" customWidth="1"/>
    <col min="39" max="39" width="22.7109375" style="9" customWidth="1"/>
    <col min="40" max="40" width="10.42578125" style="9" customWidth="1"/>
    <col min="41" max="41" width="11.85546875" style="9" customWidth="1"/>
    <col min="42" max="42" width="11.7109375" style="9" customWidth="1"/>
    <col min="43" max="43" width="11.28515625" style="9" customWidth="1"/>
    <col min="44" max="16384" width="9.140625" style="9"/>
  </cols>
  <sheetData>
    <row r="1" spans="1:43" s="67" customFormat="1" ht="51" x14ac:dyDescent="0.25">
      <c r="A1" s="67" t="s">
        <v>174</v>
      </c>
      <c r="B1" s="67" t="s">
        <v>175</v>
      </c>
      <c r="C1" s="42" t="s">
        <v>357</v>
      </c>
      <c r="D1" s="262" t="s">
        <v>360</v>
      </c>
      <c r="E1" s="67" t="s">
        <v>59</v>
      </c>
      <c r="F1" s="262" t="s">
        <v>98</v>
      </c>
      <c r="G1" s="67" t="s">
        <v>99</v>
      </c>
      <c r="H1" s="68" t="s">
        <v>75</v>
      </c>
      <c r="I1" s="262" t="s">
        <v>97</v>
      </c>
      <c r="J1" s="262" t="s">
        <v>98</v>
      </c>
      <c r="K1" s="67" t="s">
        <v>99</v>
      </c>
      <c r="L1" s="68" t="s">
        <v>100</v>
      </c>
      <c r="M1" s="68" t="s">
        <v>101</v>
      </c>
      <c r="N1" s="266" t="s">
        <v>102</v>
      </c>
      <c r="O1" s="88" t="s">
        <v>103</v>
      </c>
      <c r="P1" s="267" t="s">
        <v>104</v>
      </c>
      <c r="Q1" s="67" t="s">
        <v>300</v>
      </c>
      <c r="R1" s="68" t="s">
        <v>105</v>
      </c>
      <c r="S1" s="68" t="s">
        <v>106</v>
      </c>
      <c r="T1" s="266" t="s">
        <v>107</v>
      </c>
      <c r="U1" s="68" t="s">
        <v>108</v>
      </c>
      <c r="V1" s="262" t="s">
        <v>109</v>
      </c>
      <c r="W1" s="67" t="s">
        <v>22</v>
      </c>
      <c r="X1" s="67" t="s">
        <v>110</v>
      </c>
      <c r="Y1" s="67" t="s">
        <v>111</v>
      </c>
      <c r="Z1" s="269" t="s">
        <v>112</v>
      </c>
      <c r="AA1" s="262" t="s">
        <v>113</v>
      </c>
      <c r="AB1" s="68" t="s">
        <v>73</v>
      </c>
      <c r="AC1" s="68" t="s">
        <v>72</v>
      </c>
      <c r="AD1" s="68" t="s">
        <v>74</v>
      </c>
      <c r="AE1" s="68" t="s">
        <v>39</v>
      </c>
      <c r="AF1" s="266" t="s">
        <v>26</v>
      </c>
      <c r="AG1" s="68" t="s">
        <v>32</v>
      </c>
      <c r="AH1" s="262" t="s">
        <v>27</v>
      </c>
      <c r="AI1" s="80" t="s">
        <v>28</v>
      </c>
      <c r="AJ1" s="68" t="s">
        <v>35</v>
      </c>
      <c r="AK1" s="68" t="s">
        <v>37</v>
      </c>
      <c r="AL1" s="68" t="s">
        <v>38</v>
      </c>
      <c r="AM1" s="68" t="s">
        <v>40</v>
      </c>
      <c r="AN1" s="68" t="s">
        <v>36</v>
      </c>
      <c r="AO1" s="68" t="s">
        <v>181</v>
      </c>
      <c r="AP1" s="68" t="s">
        <v>38</v>
      </c>
      <c r="AQ1" s="68" t="s">
        <v>40</v>
      </c>
    </row>
    <row r="2" spans="1:43" x14ac:dyDescent="0.2">
      <c r="A2" s="9" t="s">
        <v>8</v>
      </c>
      <c r="B2" s="9">
        <v>1</v>
      </c>
      <c r="C2" s="299">
        <v>1</v>
      </c>
      <c r="D2" s="263">
        <v>4.2045454545454497</v>
      </c>
      <c r="E2" s="8">
        <v>-0.59939013404557095</v>
      </c>
      <c r="F2" s="247" t="str">
        <f t="shared" ref="F2:F65" si="0">IF(E2&gt;=2,"2",(IF(E2&gt;1,"1",(IF(E2&gt;-0.99,"0","-1")))))</f>
        <v>0</v>
      </c>
      <c r="G2" s="82" t="str">
        <f t="shared" ref="G2:G65" si="1">IF(E2&gt;=2,"Red (Much Higher than Mean)",(IF(E2&gt;1,"Orange (Higher than Mean)",(IF(E2&gt;-0.99,"Gray (Mean)","Green (Lower than Mean)")))))</f>
        <v>Gray (Mean)</v>
      </c>
      <c r="H2" s="56">
        <v>12184</v>
      </c>
      <c r="I2" s="264">
        <v>0.40249507550886399</v>
      </c>
      <c r="J2" s="263">
        <v>-1</v>
      </c>
      <c r="K2" s="9" t="s">
        <v>33</v>
      </c>
      <c r="L2" s="21">
        <v>3743</v>
      </c>
      <c r="M2" s="39">
        <v>5675</v>
      </c>
      <c r="N2" s="265">
        <f>L2/M2</f>
        <v>0.65955947136563875</v>
      </c>
      <c r="O2" s="8">
        <f t="shared" ref="O2:O33" si="2">(N2-$N$75)/$N$74</f>
        <v>0.31142125916437174</v>
      </c>
      <c r="P2" s="247" t="str">
        <f t="shared" ref="P2:P65" si="3">IF(O2&gt;=2,"2",(IF(O2&gt;=1,"1",(IF(O2&gt;-0.99,"0",(IF(O2&gt;-1,"-1","-2")))))))</f>
        <v>0</v>
      </c>
      <c r="Q2" s="82" t="str">
        <f t="shared" ref="Q2:Q65" si="4">IF(O2&gt;=2,"Red (Much Higher than Mean)",(IF(O2&gt;=1,"Orange (Higher than Mean)",(IF(O2&gt;-0.99,"Gray (Mean)",(IF(O2&gt;-1,"Green (Lower than Mean)","Blue (Much Lower than Mean)")))))))</f>
        <v>Gray (Mean)</v>
      </c>
      <c r="R2" s="39">
        <v>3220</v>
      </c>
      <c r="S2" s="39">
        <v>3551</v>
      </c>
      <c r="T2" s="265">
        <f>R2/S2</f>
        <v>0.90678682061391158</v>
      </c>
      <c r="U2" s="8">
        <f>(T2-$T$75)/$T$74</f>
        <v>1.24900123456047</v>
      </c>
      <c r="V2" s="247" t="str">
        <f t="shared" ref="V2:V26" si="5">IF(U2&gt;=1,"1",(IF(U2&lt;=-1,"-1","0")))</f>
        <v>1</v>
      </c>
      <c r="W2" s="69" t="str">
        <f t="shared" ref="W2" si="6">IF(U2&gt;=1,"Orange (Higher than Mean)",(IF(U2&lt;=-1,"Green (Lower than Mean)","Gray (Mean)")))</f>
        <v>Orange (Higher than Mean)</v>
      </c>
      <c r="X2" s="39">
        <v>75</v>
      </c>
      <c r="Y2" s="39">
        <v>42</v>
      </c>
      <c r="Z2" s="270">
        <v>0.56000000000000005</v>
      </c>
      <c r="AA2" s="249" t="s">
        <v>294</v>
      </c>
      <c r="AB2" s="54">
        <v>6</v>
      </c>
      <c r="AC2" s="9">
        <v>11</v>
      </c>
      <c r="AD2" s="55">
        <f>AB2+AC2</f>
        <v>17</v>
      </c>
      <c r="AE2" s="39">
        <f t="shared" ref="AE2:AE33" si="7">H2+M2+S2</f>
        <v>21410</v>
      </c>
      <c r="AF2" s="263">
        <f>AE2/AD2</f>
        <v>1259.4117647058824</v>
      </c>
      <c r="AG2" s="8">
        <f t="shared" ref="AG2:AG33" si="8">(AF2-$AF$75)/$AF$74</f>
        <v>-0.59747989588524475</v>
      </c>
      <c r="AH2" s="247" t="str">
        <f t="shared" ref="AH2:AH65" si="9">IF(AG2&gt;=1,"1",(IF(AG2&lt;=-1,"-1","0")))</f>
        <v>0</v>
      </c>
      <c r="AI2" s="10" t="str">
        <f t="shared" ref="AI2" si="10">IF(AG2&gt;=1,"Orange (Higher than Mean)",(IF(AG2&lt;=-1,"Green (Lower than Mean)","Gray (Mean)")))</f>
        <v>Gray (Mean)</v>
      </c>
    </row>
    <row r="3" spans="1:43" x14ac:dyDescent="0.2">
      <c r="A3" s="9" t="s">
        <v>132</v>
      </c>
      <c r="B3" s="9">
        <v>3</v>
      </c>
      <c r="C3" s="299">
        <v>3</v>
      </c>
      <c r="D3" s="263">
        <v>0.99545454545454548</v>
      </c>
      <c r="E3" s="8">
        <v>-1.747405200027327</v>
      </c>
      <c r="F3" s="247" t="str">
        <f t="shared" si="0"/>
        <v>-1</v>
      </c>
      <c r="G3" s="82" t="str">
        <f t="shared" si="1"/>
        <v>Green (Lower than Mean)</v>
      </c>
      <c r="H3" s="56">
        <v>2642</v>
      </c>
      <c r="I3" s="264">
        <v>0.45950037850113551</v>
      </c>
      <c r="J3" s="263">
        <v>0</v>
      </c>
      <c r="K3" s="9" t="s">
        <v>179</v>
      </c>
      <c r="L3" s="21">
        <v>3876</v>
      </c>
      <c r="M3" s="39">
        <v>4232</v>
      </c>
      <c r="N3" s="265">
        <f t="shared" ref="N3:N64" si="11">L3/M3</f>
        <v>0.91587901701323249</v>
      </c>
      <c r="O3" s="8">
        <f t="shared" si="2"/>
        <v>2.4769253306827816</v>
      </c>
      <c r="P3" s="247" t="str">
        <f t="shared" si="3"/>
        <v>2</v>
      </c>
      <c r="Q3" s="82" t="str">
        <f t="shared" si="4"/>
        <v>Red (Much Higher than Mean)</v>
      </c>
      <c r="R3" s="39"/>
      <c r="S3" s="39"/>
      <c r="T3" s="265"/>
      <c r="V3" s="247"/>
      <c r="W3" s="69"/>
      <c r="X3" s="39">
        <v>29</v>
      </c>
      <c r="Y3" s="39">
        <v>0</v>
      </c>
      <c r="Z3" s="270">
        <v>0</v>
      </c>
      <c r="AA3" s="249" t="s">
        <v>295</v>
      </c>
      <c r="AB3" s="54">
        <v>4</v>
      </c>
      <c r="AC3" s="9">
        <v>4</v>
      </c>
      <c r="AD3" s="55">
        <f t="shared" ref="AD3:AD66" si="12">AB3+AC3</f>
        <v>8</v>
      </c>
      <c r="AE3" s="39">
        <f t="shared" si="7"/>
        <v>6874</v>
      </c>
      <c r="AF3" s="263">
        <f t="shared" ref="AF3:AF66" si="13">AE3/AD3</f>
        <v>859.25</v>
      </c>
      <c r="AG3" s="8">
        <f t="shared" si="8"/>
        <v>-0.98091373793314229</v>
      </c>
      <c r="AH3" s="247" t="str">
        <f t="shared" si="9"/>
        <v>0</v>
      </c>
      <c r="AI3" s="10" t="str">
        <f t="shared" ref="AI3:AI12" si="14">IF(AG3&gt;=1,"Orange (Higher than Mean)",(IF(AG3&lt;=-1,"Green (Lower than Mean)","Gray (Mean)")))</f>
        <v>Gray (Mean)</v>
      </c>
    </row>
    <row r="4" spans="1:43" x14ac:dyDescent="0.2">
      <c r="A4" s="9" t="s">
        <v>154</v>
      </c>
      <c r="B4" s="9">
        <v>4</v>
      </c>
      <c r="C4" s="299">
        <v>4</v>
      </c>
      <c r="D4" s="263">
        <v>6.7863636363636362</v>
      </c>
      <c r="E4" s="8">
        <v>0.32422538646099824</v>
      </c>
      <c r="F4" s="247" t="str">
        <f t="shared" si="0"/>
        <v>0</v>
      </c>
      <c r="G4" s="82" t="str">
        <f t="shared" si="1"/>
        <v>Gray (Mean)</v>
      </c>
      <c r="H4" s="56">
        <v>17725</v>
      </c>
      <c r="I4" s="264">
        <v>0.61207334273624825</v>
      </c>
      <c r="J4" s="263">
        <v>0</v>
      </c>
      <c r="K4" s="9" t="s">
        <v>179</v>
      </c>
      <c r="L4" s="21">
        <v>1228</v>
      </c>
      <c r="M4" s="39">
        <v>3312</v>
      </c>
      <c r="N4" s="265">
        <f t="shared" si="11"/>
        <v>0.37077294685990336</v>
      </c>
      <c r="O4" s="8">
        <f t="shared" si="2"/>
        <v>-2.1283786126589885</v>
      </c>
      <c r="P4" s="247" t="str">
        <f t="shared" si="3"/>
        <v>-2</v>
      </c>
      <c r="Q4" s="82" t="str">
        <f t="shared" si="4"/>
        <v>Blue (Much Lower than Mean)</v>
      </c>
      <c r="R4" s="39">
        <v>2529</v>
      </c>
      <c r="S4" s="39">
        <v>3463</v>
      </c>
      <c r="T4" s="265">
        <f t="shared" ref="T4:T65" si="15">R4/S4</f>
        <v>0.7302916546347098</v>
      </c>
      <c r="U4" s="8">
        <f>(T4-$T$75)/$T$74</f>
        <v>-0.36818769469100282</v>
      </c>
      <c r="V4" s="247" t="str">
        <f t="shared" si="5"/>
        <v>0</v>
      </c>
      <c r="W4" s="69" t="str">
        <f t="shared" ref="W4:W5" si="16">IF(U4&gt;=1,"Orange (Higher than Mean)",(IF(U4&lt;=-1,"Green (Lower than Mean)","Gray (Mean)")))</f>
        <v>Gray (Mean)</v>
      </c>
      <c r="X4" s="39">
        <v>45</v>
      </c>
      <c r="Y4" s="39">
        <v>25</v>
      </c>
      <c r="Z4" s="270">
        <v>0.55555555555555558</v>
      </c>
      <c r="AA4" s="249" t="s">
        <v>294</v>
      </c>
      <c r="AB4" s="54">
        <v>5</v>
      </c>
      <c r="AC4" s="9">
        <v>4</v>
      </c>
      <c r="AD4" s="55">
        <f t="shared" si="12"/>
        <v>9</v>
      </c>
      <c r="AE4" s="39">
        <f t="shared" si="7"/>
        <v>24500</v>
      </c>
      <c r="AF4" s="263">
        <f t="shared" si="13"/>
        <v>2722.2222222222222</v>
      </c>
      <c r="AG4" s="8">
        <f t="shared" si="8"/>
        <v>0.80418084080604302</v>
      </c>
      <c r="AH4" s="247" t="str">
        <f t="shared" si="9"/>
        <v>0</v>
      </c>
      <c r="AI4" s="10" t="str">
        <f t="shared" si="14"/>
        <v>Gray (Mean)</v>
      </c>
    </row>
    <row r="5" spans="1:43" x14ac:dyDescent="0.2">
      <c r="A5" s="9" t="s">
        <v>150</v>
      </c>
      <c r="B5" s="9">
        <v>6</v>
      </c>
      <c r="C5" s="87">
        <v>6.1</v>
      </c>
      <c r="D5" s="263">
        <v>7.4490909090909092</v>
      </c>
      <c r="E5" s="8">
        <v>0.56130838450652254</v>
      </c>
      <c r="F5" s="247" t="str">
        <f t="shared" si="0"/>
        <v>0</v>
      </c>
      <c r="G5" s="82" t="str">
        <f t="shared" si="1"/>
        <v>Gray (Mean)</v>
      </c>
      <c r="H5" s="56">
        <v>15353</v>
      </c>
      <c r="I5" s="264">
        <v>0.54849215137106755</v>
      </c>
      <c r="J5" s="263">
        <v>0</v>
      </c>
      <c r="K5" s="9" t="s">
        <v>179</v>
      </c>
      <c r="L5" s="21">
        <v>2952</v>
      </c>
      <c r="M5" s="39">
        <v>8038</v>
      </c>
      <c r="N5" s="265">
        <f t="shared" si="11"/>
        <v>0.36725553620303558</v>
      </c>
      <c r="O5" s="8">
        <f t="shared" si="2"/>
        <v>-2.1580952972739094</v>
      </c>
      <c r="P5" s="247" t="str">
        <f t="shared" si="3"/>
        <v>-2</v>
      </c>
      <c r="Q5" s="82" t="str">
        <f t="shared" si="4"/>
        <v>Blue (Much Lower than Mean)</v>
      </c>
      <c r="R5" s="39">
        <v>2640</v>
      </c>
      <c r="S5" s="39">
        <v>3257</v>
      </c>
      <c r="T5" s="265">
        <f t="shared" si="15"/>
        <v>0.81056186674854158</v>
      </c>
      <c r="U5" s="8">
        <f>(T5-$T$75)/$T$74</f>
        <v>0.36731176025981044</v>
      </c>
      <c r="V5" s="247" t="str">
        <f t="shared" si="5"/>
        <v>0</v>
      </c>
      <c r="W5" s="69" t="str">
        <f t="shared" si="16"/>
        <v>Gray (Mean)</v>
      </c>
      <c r="X5" s="39">
        <v>86</v>
      </c>
      <c r="Y5" s="39">
        <v>0</v>
      </c>
      <c r="Z5" s="270">
        <v>0</v>
      </c>
      <c r="AA5" s="249" t="s">
        <v>295</v>
      </c>
      <c r="AB5" s="54">
        <v>6</v>
      </c>
      <c r="AC5" s="9">
        <v>15</v>
      </c>
      <c r="AD5" s="55">
        <f t="shared" si="12"/>
        <v>21</v>
      </c>
      <c r="AE5" s="39">
        <f t="shared" si="7"/>
        <v>26648</v>
      </c>
      <c r="AF5" s="263">
        <f t="shared" si="13"/>
        <v>1268.952380952381</v>
      </c>
      <c r="AG5" s="8">
        <f t="shared" si="8"/>
        <v>-0.5883381050757498</v>
      </c>
      <c r="AH5" s="247" t="str">
        <f t="shared" si="9"/>
        <v>0</v>
      </c>
      <c r="AI5" s="10" t="str">
        <f t="shared" si="14"/>
        <v>Gray (Mean)</v>
      </c>
    </row>
    <row r="6" spans="1:43" x14ac:dyDescent="0.2">
      <c r="A6" s="9" t="s">
        <v>183</v>
      </c>
      <c r="B6" s="9">
        <v>9</v>
      </c>
      <c r="C6" s="299">
        <v>9</v>
      </c>
      <c r="D6" s="263">
        <v>5.7556818181818183</v>
      </c>
      <c r="E6" s="8">
        <v>-4.4489084093340535E-2</v>
      </c>
      <c r="F6" s="247" t="str">
        <f t="shared" si="0"/>
        <v>0</v>
      </c>
      <c r="G6" s="82" t="str">
        <f t="shared" si="1"/>
        <v>Gray (Mean)</v>
      </c>
      <c r="H6" s="56">
        <v>14610</v>
      </c>
      <c r="I6" s="264">
        <v>0.5744010951403149</v>
      </c>
      <c r="J6" s="263">
        <v>0</v>
      </c>
      <c r="K6" s="9" t="s">
        <v>179</v>
      </c>
      <c r="L6" s="21">
        <v>4413</v>
      </c>
      <c r="M6" s="39">
        <v>5953</v>
      </c>
      <c r="N6" s="265">
        <f t="shared" si="11"/>
        <v>0.74130690408197553</v>
      </c>
      <c r="O6" s="8">
        <f t="shared" si="2"/>
        <v>1.0020607417529928</v>
      </c>
      <c r="P6" s="247" t="str">
        <f t="shared" si="3"/>
        <v>1</v>
      </c>
      <c r="Q6" s="82" t="str">
        <f t="shared" si="4"/>
        <v>Orange (Higher than Mean)</v>
      </c>
      <c r="R6" s="39"/>
      <c r="S6" s="39"/>
      <c r="T6" s="265"/>
      <c r="V6" s="247"/>
      <c r="W6" s="69"/>
      <c r="X6" s="39">
        <v>67</v>
      </c>
      <c r="Y6" s="39">
        <v>46</v>
      </c>
      <c r="Z6" s="270">
        <v>0.68656716417910446</v>
      </c>
      <c r="AA6" s="249" t="s">
        <v>294</v>
      </c>
      <c r="AB6" s="54">
        <v>7</v>
      </c>
      <c r="AC6" s="9">
        <v>10</v>
      </c>
      <c r="AD6" s="55">
        <f t="shared" si="12"/>
        <v>17</v>
      </c>
      <c r="AE6" s="39">
        <f t="shared" si="7"/>
        <v>20563</v>
      </c>
      <c r="AF6" s="263">
        <f t="shared" si="13"/>
        <v>1209.5882352941176</v>
      </c>
      <c r="AG6" s="8">
        <f t="shared" si="8"/>
        <v>-0.64522065722655086</v>
      </c>
      <c r="AH6" s="247" t="str">
        <f t="shared" si="9"/>
        <v>0</v>
      </c>
      <c r="AI6" s="10" t="str">
        <f t="shared" si="14"/>
        <v>Gray (Mean)</v>
      </c>
    </row>
    <row r="7" spans="1:43" x14ac:dyDescent="0.2">
      <c r="A7" s="9" t="s">
        <v>161</v>
      </c>
      <c r="B7" s="9">
        <v>10</v>
      </c>
      <c r="C7" s="299">
        <v>10</v>
      </c>
      <c r="D7" s="263">
        <v>8.8142857142857149</v>
      </c>
      <c r="E7" s="8">
        <v>1.0496909977643221</v>
      </c>
      <c r="F7" s="247" t="str">
        <f t="shared" si="0"/>
        <v>1</v>
      </c>
      <c r="G7" s="82" t="str">
        <f t="shared" si="1"/>
        <v>Orange (Higher than Mean)</v>
      </c>
      <c r="H7" s="56">
        <v>27362</v>
      </c>
      <c r="I7" s="264">
        <v>0.33564797894890724</v>
      </c>
      <c r="J7" s="263">
        <v>-1</v>
      </c>
      <c r="K7" s="9" t="s">
        <v>180</v>
      </c>
      <c r="L7" s="21">
        <v>12985</v>
      </c>
      <c r="M7" s="39">
        <v>19288</v>
      </c>
      <c r="N7" s="265">
        <f t="shared" si="11"/>
        <v>0.67321650767316465</v>
      </c>
      <c r="O7" s="8">
        <f t="shared" si="2"/>
        <v>0.42680211181882766</v>
      </c>
      <c r="P7" s="247" t="str">
        <f t="shared" si="3"/>
        <v>0</v>
      </c>
      <c r="Q7" s="82" t="str">
        <f t="shared" si="4"/>
        <v>Gray (Mean)</v>
      </c>
      <c r="R7" s="39">
        <v>2650</v>
      </c>
      <c r="S7" s="39">
        <v>3283</v>
      </c>
      <c r="T7" s="265">
        <f t="shared" si="15"/>
        <v>0.80718854706061527</v>
      </c>
      <c r="U7" s="8">
        <f>(T7-$T$75)/$T$74</f>
        <v>0.33640272530763887</v>
      </c>
      <c r="V7" s="247" t="str">
        <f t="shared" si="5"/>
        <v>0</v>
      </c>
      <c r="W7" s="69" t="str">
        <f t="shared" ref="W7:W9" si="17">IF(U7&gt;=1,"Orange (Higher than Mean)",(IF(U7&lt;=-1,"Green (Lower than Mean)","Gray (Mean)")))</f>
        <v>Gray (Mean)</v>
      </c>
      <c r="X7" s="39">
        <v>109</v>
      </c>
      <c r="Y7" s="39">
        <v>0</v>
      </c>
      <c r="Z7" s="270">
        <v>0</v>
      </c>
      <c r="AA7" s="249" t="s">
        <v>295</v>
      </c>
      <c r="AB7" s="54">
        <v>7</v>
      </c>
      <c r="AC7" s="9">
        <v>16</v>
      </c>
      <c r="AD7" s="55">
        <f t="shared" si="12"/>
        <v>23</v>
      </c>
      <c r="AE7" s="39">
        <f t="shared" si="7"/>
        <v>49933</v>
      </c>
      <c r="AF7" s="263">
        <f t="shared" si="13"/>
        <v>2171</v>
      </c>
      <c r="AG7" s="8">
        <f t="shared" si="8"/>
        <v>0.27600130660143579</v>
      </c>
      <c r="AH7" s="247" t="str">
        <f t="shared" si="9"/>
        <v>0</v>
      </c>
      <c r="AI7" s="10" t="str">
        <f t="shared" si="14"/>
        <v>Gray (Mean)</v>
      </c>
    </row>
    <row r="8" spans="1:43" x14ac:dyDescent="0.2">
      <c r="A8" s="9" t="s">
        <v>135</v>
      </c>
      <c r="B8" s="9">
        <v>12</v>
      </c>
      <c r="C8" s="299">
        <v>12</v>
      </c>
      <c r="D8" s="263">
        <v>3.2538961038961038</v>
      </c>
      <c r="E8" s="8">
        <v>-0.93947391725020257</v>
      </c>
      <c r="F8" s="247" t="str">
        <f t="shared" si="0"/>
        <v>0</v>
      </c>
      <c r="G8" s="82" t="str">
        <f t="shared" si="1"/>
        <v>Gray (Mean)</v>
      </c>
      <c r="H8" s="56">
        <v>20931</v>
      </c>
      <c r="I8" s="264">
        <v>0.50757250011944011</v>
      </c>
      <c r="J8" s="263">
        <v>0</v>
      </c>
      <c r="K8" s="9" t="s">
        <v>179</v>
      </c>
      <c r="L8" s="21">
        <v>5708</v>
      </c>
      <c r="M8" s="39">
        <v>7389</v>
      </c>
      <c r="N8" s="265">
        <f t="shared" si="11"/>
        <v>0.77249966165922312</v>
      </c>
      <c r="O8" s="8">
        <f t="shared" si="2"/>
        <v>1.2655913412816227</v>
      </c>
      <c r="P8" s="247" t="str">
        <f t="shared" si="3"/>
        <v>1</v>
      </c>
      <c r="Q8" s="82" t="str">
        <f t="shared" si="4"/>
        <v>Orange (Higher than Mean)</v>
      </c>
      <c r="R8" s="39">
        <v>4420</v>
      </c>
      <c r="S8" s="39">
        <v>5505</v>
      </c>
      <c r="T8" s="265">
        <f t="shared" si="15"/>
        <v>0.80290644868301542</v>
      </c>
      <c r="U8" s="8">
        <f>(T8-$T$75)/$T$74</f>
        <v>0.29716673801132837</v>
      </c>
      <c r="V8" s="247" t="str">
        <f t="shared" si="5"/>
        <v>0</v>
      </c>
      <c r="W8" s="69" t="str">
        <f t="shared" si="17"/>
        <v>Gray (Mean)</v>
      </c>
      <c r="X8" s="39">
        <v>96</v>
      </c>
      <c r="Y8" s="39">
        <v>0</v>
      </c>
      <c r="Z8" s="270">
        <v>0</v>
      </c>
      <c r="AA8" s="249" t="s">
        <v>295</v>
      </c>
      <c r="AB8" s="54">
        <v>7</v>
      </c>
      <c r="AC8" s="9">
        <v>14</v>
      </c>
      <c r="AD8" s="55">
        <f t="shared" si="12"/>
        <v>21</v>
      </c>
      <c r="AE8" s="39">
        <f t="shared" si="7"/>
        <v>33825</v>
      </c>
      <c r="AF8" s="263">
        <f t="shared" si="13"/>
        <v>1610.7142857142858</v>
      </c>
      <c r="AG8" s="8">
        <f t="shared" si="8"/>
        <v>-0.26086283940467542</v>
      </c>
      <c r="AH8" s="247" t="str">
        <f t="shared" si="9"/>
        <v>0</v>
      </c>
      <c r="AI8" s="10" t="str">
        <f t="shared" si="14"/>
        <v>Gray (Mean)</v>
      </c>
    </row>
    <row r="9" spans="1:43" x14ac:dyDescent="0.2">
      <c r="A9" s="9" t="s">
        <v>134</v>
      </c>
      <c r="B9" s="9">
        <v>13</v>
      </c>
      <c r="C9" s="299">
        <v>13</v>
      </c>
      <c r="D9" s="263">
        <v>9.139772727272728</v>
      </c>
      <c r="E9" s="8">
        <v>1.1661302029086678</v>
      </c>
      <c r="F9" s="247" t="str">
        <f t="shared" si="0"/>
        <v>1</v>
      </c>
      <c r="G9" s="82" t="str">
        <f t="shared" si="1"/>
        <v>Orange (Higher than Mean)</v>
      </c>
      <c r="H9" s="56">
        <v>21650</v>
      </c>
      <c r="I9" s="264">
        <v>0.47113163972286376</v>
      </c>
      <c r="J9" s="263">
        <v>0</v>
      </c>
      <c r="K9" s="9" t="s">
        <v>179</v>
      </c>
      <c r="L9" s="21">
        <v>3797</v>
      </c>
      <c r="M9" s="39">
        <v>6814</v>
      </c>
      <c r="N9" s="265">
        <f t="shared" si="11"/>
        <v>0.55723510419724098</v>
      </c>
      <c r="O9" s="8">
        <f t="shared" si="2"/>
        <v>-0.55306152211895354</v>
      </c>
      <c r="P9" s="247" t="str">
        <f t="shared" si="3"/>
        <v>0</v>
      </c>
      <c r="Q9" s="82" t="str">
        <f t="shared" si="4"/>
        <v>Gray (Mean)</v>
      </c>
      <c r="R9" s="39">
        <v>2041</v>
      </c>
      <c r="S9" s="39">
        <v>3079</v>
      </c>
      <c r="T9" s="265">
        <f t="shared" si="15"/>
        <v>0.66287755764858725</v>
      </c>
      <c r="U9" s="8">
        <f>(T9-$T$75)/$T$74</f>
        <v>-0.98588920915791789</v>
      </c>
      <c r="V9" s="247" t="str">
        <f t="shared" si="5"/>
        <v>0</v>
      </c>
      <c r="W9" s="69" t="str">
        <f t="shared" si="17"/>
        <v>Gray (Mean)</v>
      </c>
      <c r="X9" s="39">
        <v>88</v>
      </c>
      <c r="Y9" s="39">
        <v>44</v>
      </c>
      <c r="Z9" s="270">
        <v>0.5</v>
      </c>
      <c r="AA9" s="249" t="s">
        <v>294</v>
      </c>
      <c r="AB9" s="54">
        <v>6</v>
      </c>
      <c r="AC9" s="9">
        <v>14</v>
      </c>
      <c r="AD9" s="55">
        <f t="shared" si="12"/>
        <v>20</v>
      </c>
      <c r="AE9" s="39">
        <f t="shared" si="7"/>
        <v>31543</v>
      </c>
      <c r="AF9" s="263">
        <f t="shared" si="13"/>
        <v>1577.15</v>
      </c>
      <c r="AG9" s="8">
        <f t="shared" si="8"/>
        <v>-0.29302404060409809</v>
      </c>
      <c r="AH9" s="247" t="str">
        <f t="shared" si="9"/>
        <v>0</v>
      </c>
      <c r="AI9" s="10" t="str">
        <f t="shared" si="14"/>
        <v>Gray (Mean)</v>
      </c>
    </row>
    <row r="10" spans="1:43" x14ac:dyDescent="0.2">
      <c r="A10" s="9" t="s">
        <v>191</v>
      </c>
      <c r="B10" s="9">
        <v>70</v>
      </c>
      <c r="C10" s="299">
        <v>70</v>
      </c>
      <c r="D10" s="263">
        <v>4.1621212121212121</v>
      </c>
      <c r="E10" s="8">
        <v>-0.61456691489896487</v>
      </c>
      <c r="F10" s="247" t="str">
        <f t="shared" si="0"/>
        <v>0</v>
      </c>
      <c r="G10" s="82" t="str">
        <f t="shared" si="1"/>
        <v>Gray (Mean)</v>
      </c>
      <c r="H10" s="56">
        <v>13566</v>
      </c>
      <c r="I10" s="264">
        <v>0.3907563025210084</v>
      </c>
      <c r="J10" s="263">
        <v>-1</v>
      </c>
      <c r="K10" s="9" t="s">
        <v>180</v>
      </c>
      <c r="L10" s="21">
        <v>3408</v>
      </c>
      <c r="M10" s="39">
        <v>5544</v>
      </c>
      <c r="N10" s="265">
        <f t="shared" si="11"/>
        <v>0.61471861471861466</v>
      </c>
      <c r="O10" s="8">
        <f t="shared" si="2"/>
        <v>-6.7414687170396573E-2</v>
      </c>
      <c r="P10" s="247" t="str">
        <f t="shared" si="3"/>
        <v>0</v>
      </c>
      <c r="Q10" s="82" t="str">
        <f t="shared" si="4"/>
        <v>Gray (Mean)</v>
      </c>
      <c r="R10" s="39"/>
      <c r="S10" s="39"/>
      <c r="T10" s="265"/>
      <c r="V10" s="247"/>
      <c r="W10" s="69"/>
      <c r="X10" s="39">
        <v>49</v>
      </c>
      <c r="Y10" s="39">
        <v>0</v>
      </c>
      <c r="Z10" s="270">
        <v>0</v>
      </c>
      <c r="AA10" s="249" t="s">
        <v>295</v>
      </c>
      <c r="AB10" s="54">
        <v>5</v>
      </c>
      <c r="AC10" s="9">
        <v>36</v>
      </c>
      <c r="AD10" s="55">
        <f t="shared" si="12"/>
        <v>41</v>
      </c>
      <c r="AE10" s="39">
        <f t="shared" si="7"/>
        <v>19110</v>
      </c>
      <c r="AF10" s="263">
        <f t="shared" si="13"/>
        <v>466.09756097560978</v>
      </c>
      <c r="AG10" s="8">
        <f t="shared" si="8"/>
        <v>-1.3576312644475081</v>
      </c>
      <c r="AH10" s="247" t="str">
        <f t="shared" si="9"/>
        <v>-1</v>
      </c>
      <c r="AI10" s="10" t="str">
        <f t="shared" si="14"/>
        <v>Green (Lower than Mean)</v>
      </c>
    </row>
    <row r="11" spans="1:43" x14ac:dyDescent="0.2">
      <c r="A11" s="9" t="s">
        <v>290</v>
      </c>
      <c r="B11" s="9">
        <v>15</v>
      </c>
      <c r="C11" s="87">
        <v>15.1</v>
      </c>
      <c r="D11" s="263">
        <v>5.1749999999999998</v>
      </c>
      <c r="E11" s="8">
        <v>-0.25222127202417549</v>
      </c>
      <c r="F11" s="247" t="str">
        <f t="shared" si="0"/>
        <v>0</v>
      </c>
      <c r="G11" s="82" t="str">
        <f t="shared" si="1"/>
        <v>Gray (Mean)</v>
      </c>
      <c r="H11" s="56">
        <v>37703</v>
      </c>
      <c r="I11" s="264">
        <v>0.54560645041508637</v>
      </c>
      <c r="J11" s="263">
        <v>0</v>
      </c>
      <c r="K11" s="9" t="s">
        <v>179</v>
      </c>
      <c r="L11" s="21">
        <v>12042</v>
      </c>
      <c r="M11" s="39">
        <v>20077</v>
      </c>
      <c r="N11" s="265">
        <f t="shared" si="11"/>
        <v>0.59979080539921303</v>
      </c>
      <c r="O11" s="8">
        <f t="shared" si="2"/>
        <v>-0.19353160805655908</v>
      </c>
      <c r="P11" s="247" t="str">
        <f t="shared" si="3"/>
        <v>0</v>
      </c>
      <c r="Q11" s="82" t="str">
        <f t="shared" si="4"/>
        <v>Gray (Mean)</v>
      </c>
      <c r="R11" s="39">
        <v>8592</v>
      </c>
      <c r="S11" s="39">
        <v>10429</v>
      </c>
      <c r="T11" s="265">
        <f t="shared" si="15"/>
        <v>0.82385655384025314</v>
      </c>
      <c r="U11" s="8">
        <f>(T11-$T$75)/$T$74</f>
        <v>0.48912824550627859</v>
      </c>
      <c r="V11" s="247" t="str">
        <f t="shared" si="5"/>
        <v>0</v>
      </c>
      <c r="W11" s="69" t="str">
        <f t="shared" ref="W11" si="18">IF(U11&gt;=1,"Orange (Higher than Mean)",(IF(U11&lt;=-1,"Green (Lower than Mean)","Gray (Mean)")))</f>
        <v>Gray (Mean)</v>
      </c>
      <c r="X11" s="39">
        <v>195</v>
      </c>
      <c r="Y11" s="39">
        <v>46</v>
      </c>
      <c r="Z11" s="270">
        <v>0.23589743589743589</v>
      </c>
      <c r="AA11" s="249" t="s">
        <v>177</v>
      </c>
      <c r="AB11" s="54">
        <v>13</v>
      </c>
      <c r="AC11" s="9">
        <v>8</v>
      </c>
      <c r="AD11" s="55">
        <f t="shared" si="12"/>
        <v>21</v>
      </c>
      <c r="AE11" s="39">
        <f t="shared" si="7"/>
        <v>68209</v>
      </c>
      <c r="AF11" s="263">
        <f t="shared" si="13"/>
        <v>3248.0476190476193</v>
      </c>
      <c r="AG11" s="8">
        <f t="shared" si="8"/>
        <v>1.308025210593126</v>
      </c>
      <c r="AH11" s="247" t="str">
        <f t="shared" si="9"/>
        <v>1</v>
      </c>
      <c r="AI11" s="10" t="str">
        <f t="shared" si="14"/>
        <v>Orange (Higher than Mean)</v>
      </c>
    </row>
    <row r="12" spans="1:43" x14ac:dyDescent="0.2">
      <c r="A12" s="9" t="s">
        <v>15</v>
      </c>
      <c r="B12" s="9">
        <v>18</v>
      </c>
      <c r="C12" s="299">
        <v>18</v>
      </c>
      <c r="D12" s="263">
        <v>7.0590909090909095</v>
      </c>
      <c r="E12" s="8">
        <v>0.4217904062328191</v>
      </c>
      <c r="F12" s="247" t="str">
        <f t="shared" si="0"/>
        <v>0</v>
      </c>
      <c r="G12" s="82" t="str">
        <f t="shared" si="1"/>
        <v>Gray (Mean)</v>
      </c>
      <c r="H12" s="56">
        <v>13231</v>
      </c>
      <c r="I12" s="264">
        <v>0.60078603280175347</v>
      </c>
      <c r="J12" s="263">
        <v>0</v>
      </c>
      <c r="K12" s="9" t="s">
        <v>179</v>
      </c>
      <c r="L12" s="21">
        <v>4202</v>
      </c>
      <c r="M12" s="39">
        <v>6844</v>
      </c>
      <c r="N12" s="265">
        <f t="shared" si="11"/>
        <v>0.61396843950905899</v>
      </c>
      <c r="O12" s="8">
        <f t="shared" si="2"/>
        <v>-7.3752508449459186E-2</v>
      </c>
      <c r="P12" s="247" t="str">
        <f t="shared" si="3"/>
        <v>0</v>
      </c>
      <c r="Q12" s="82" t="str">
        <f t="shared" si="4"/>
        <v>Gray (Mean)</v>
      </c>
      <c r="R12" s="39"/>
      <c r="S12" s="39"/>
      <c r="T12" s="265"/>
      <c r="V12" s="247"/>
      <c r="W12" s="69"/>
      <c r="X12" s="39">
        <v>31</v>
      </c>
      <c r="Y12" s="39">
        <v>0</v>
      </c>
      <c r="Z12" s="270">
        <v>0</v>
      </c>
      <c r="AA12" s="249" t="s">
        <v>295</v>
      </c>
      <c r="AB12" s="54">
        <v>3</v>
      </c>
      <c r="AC12" s="9">
        <v>9</v>
      </c>
      <c r="AD12" s="55">
        <f t="shared" si="12"/>
        <v>12</v>
      </c>
      <c r="AE12" s="39">
        <f t="shared" si="7"/>
        <v>20075</v>
      </c>
      <c r="AF12" s="263">
        <f t="shared" si="13"/>
        <v>1672.9166666666667</v>
      </c>
      <c r="AG12" s="8">
        <f t="shared" si="8"/>
        <v>-0.2012606984289417</v>
      </c>
      <c r="AH12" s="247" t="str">
        <f t="shared" si="9"/>
        <v>0</v>
      </c>
      <c r="AI12" s="10" t="str">
        <f t="shared" si="14"/>
        <v>Gray (Mean)</v>
      </c>
    </row>
    <row r="13" spans="1:43" x14ac:dyDescent="0.2">
      <c r="A13" s="9" t="s">
        <v>133</v>
      </c>
      <c r="B13" s="9">
        <v>19</v>
      </c>
      <c r="C13" s="299">
        <v>19</v>
      </c>
      <c r="D13" s="263">
        <v>10.703246753246754</v>
      </c>
      <c r="E13" s="8">
        <v>1.7254449085172419</v>
      </c>
      <c r="F13" s="247" t="str">
        <f t="shared" si="0"/>
        <v>1</v>
      </c>
      <c r="G13" s="82" t="str">
        <f t="shared" si="1"/>
        <v>Orange (Higher than Mean)</v>
      </c>
      <c r="H13" s="56">
        <v>45319</v>
      </c>
      <c r="I13" s="264">
        <v>0.56667181535338385</v>
      </c>
      <c r="J13" s="263">
        <v>0</v>
      </c>
      <c r="K13" s="9" t="s">
        <v>179</v>
      </c>
      <c r="L13" s="21">
        <v>9720</v>
      </c>
      <c r="M13" s="39">
        <v>13913</v>
      </c>
      <c r="N13" s="265">
        <f t="shared" si="11"/>
        <v>0.69862718320994754</v>
      </c>
      <c r="O13" s="8">
        <f t="shared" si="2"/>
        <v>0.64148305312554921</v>
      </c>
      <c r="P13" s="247" t="str">
        <f t="shared" si="3"/>
        <v>0</v>
      </c>
      <c r="Q13" s="82" t="str">
        <f t="shared" si="4"/>
        <v>Gray (Mean)</v>
      </c>
      <c r="R13" s="39">
        <v>3866</v>
      </c>
      <c r="S13" s="39">
        <v>4830</v>
      </c>
      <c r="T13" s="265">
        <f t="shared" si="15"/>
        <v>0.80041407867494829</v>
      </c>
      <c r="U13" s="8">
        <f>(T13-$T$75)/$T$74</f>
        <v>0.27432966390630997</v>
      </c>
      <c r="V13" s="247" t="str">
        <f t="shared" si="5"/>
        <v>0</v>
      </c>
      <c r="W13" s="69" t="str">
        <f t="shared" ref="W13:W17" si="19">IF(U13&gt;=1,"Orange (Higher than Mean)",(IF(U13&lt;=-1,"Green (Lower than Mean)","Gray (Mean)")))</f>
        <v>Gray (Mean)</v>
      </c>
      <c r="X13" s="39">
        <v>179</v>
      </c>
      <c r="Y13" s="39">
        <v>0</v>
      </c>
      <c r="Z13" s="270">
        <v>0</v>
      </c>
      <c r="AA13" s="249" t="s">
        <v>295</v>
      </c>
      <c r="AB13" s="54">
        <v>11</v>
      </c>
      <c r="AC13" s="9">
        <v>17</v>
      </c>
      <c r="AD13" s="55">
        <f t="shared" si="12"/>
        <v>28</v>
      </c>
      <c r="AE13" s="39">
        <f t="shared" si="7"/>
        <v>64062</v>
      </c>
      <c r="AF13" s="263">
        <f t="shared" si="13"/>
        <v>2287.9285714285716</v>
      </c>
      <c r="AG13" s="8">
        <f t="shared" si="8"/>
        <v>0.38804192452749459</v>
      </c>
      <c r="AH13" s="247" t="str">
        <f t="shared" si="9"/>
        <v>0</v>
      </c>
      <c r="AI13" s="10" t="str">
        <f t="shared" ref="AI13:AI21" si="20">IF(AG13&gt;=1,"Orange (Higher than Mean)",(IF(AG13&lt;=-1,"Green (Lower than Mean)","Gray (Mean)")))</f>
        <v>Gray (Mean)</v>
      </c>
    </row>
    <row r="14" spans="1:43" x14ac:dyDescent="0.2">
      <c r="A14" s="9" t="s">
        <v>291</v>
      </c>
      <c r="B14" s="9">
        <v>22</v>
      </c>
      <c r="C14" s="299">
        <v>22</v>
      </c>
      <c r="D14" s="263">
        <v>7.0063636363636368</v>
      </c>
      <c r="E14" s="8">
        <v>0.40292783574360047</v>
      </c>
      <c r="F14" s="247" t="str">
        <f t="shared" si="0"/>
        <v>0</v>
      </c>
      <c r="G14" s="82" t="str">
        <f t="shared" si="1"/>
        <v>Gray (Mean)</v>
      </c>
      <c r="H14" s="56">
        <v>41177</v>
      </c>
      <c r="I14" s="264">
        <v>0.66464288316293074</v>
      </c>
      <c r="J14" s="263">
        <v>1</v>
      </c>
      <c r="K14" s="9" t="s">
        <v>224</v>
      </c>
      <c r="L14" s="21">
        <v>12687</v>
      </c>
      <c r="M14" s="39">
        <v>17983</v>
      </c>
      <c r="N14" s="265">
        <f t="shared" si="11"/>
        <v>0.70549963854751707</v>
      </c>
      <c r="O14" s="8">
        <f t="shared" si="2"/>
        <v>0.69954468076005094</v>
      </c>
      <c r="P14" s="247" t="str">
        <f t="shared" si="3"/>
        <v>0</v>
      </c>
      <c r="Q14" s="82" t="str">
        <f t="shared" si="4"/>
        <v>Gray (Mean)</v>
      </c>
      <c r="R14" s="39">
        <v>6070</v>
      </c>
      <c r="S14" s="39">
        <v>9326</v>
      </c>
      <c r="T14" s="265">
        <f t="shared" si="15"/>
        <v>0.65086853956680246</v>
      </c>
      <c r="U14" s="8">
        <f>(T14-$T$75)/$T$74</f>
        <v>-1.095925373521375</v>
      </c>
      <c r="V14" s="247" t="str">
        <f t="shared" si="5"/>
        <v>-1</v>
      </c>
      <c r="W14" s="69" t="str">
        <f t="shared" si="19"/>
        <v>Green (Lower than Mean)</v>
      </c>
      <c r="X14" s="39">
        <v>71</v>
      </c>
      <c r="Y14" s="39">
        <v>36</v>
      </c>
      <c r="Z14" s="270">
        <v>0.50704225352112675</v>
      </c>
      <c r="AA14" s="249" t="s">
        <v>294</v>
      </c>
      <c r="AB14" s="54">
        <v>10</v>
      </c>
      <c r="AC14" s="9">
        <v>15</v>
      </c>
      <c r="AD14" s="55">
        <f t="shared" si="12"/>
        <v>25</v>
      </c>
      <c r="AE14" s="39">
        <f t="shared" si="7"/>
        <v>68486</v>
      </c>
      <c r="AF14" s="263">
        <f t="shared" si="13"/>
        <v>2739.44</v>
      </c>
      <c r="AG14" s="8">
        <f t="shared" si="8"/>
        <v>0.82067886552290381</v>
      </c>
      <c r="AH14" s="247" t="str">
        <f t="shared" si="9"/>
        <v>0</v>
      </c>
      <c r="AI14" s="10" t="str">
        <f t="shared" si="20"/>
        <v>Gray (Mean)</v>
      </c>
    </row>
    <row r="15" spans="1:43" x14ac:dyDescent="0.2">
      <c r="A15" s="9" t="s">
        <v>273</v>
      </c>
      <c r="B15" s="9">
        <v>26</v>
      </c>
      <c r="C15" s="87">
        <v>26.1</v>
      </c>
      <c r="D15" s="263">
        <v>5.4674242424242419</v>
      </c>
      <c r="E15" s="8">
        <v>-0.14760988971327901</v>
      </c>
      <c r="F15" s="247" t="str">
        <f t="shared" si="0"/>
        <v>0</v>
      </c>
      <c r="G15" s="82" t="str">
        <f t="shared" si="1"/>
        <v>Gray (Mean)</v>
      </c>
      <c r="H15" s="56">
        <v>17955</v>
      </c>
      <c r="I15" s="264">
        <v>0.52124756335282652</v>
      </c>
      <c r="J15" s="263">
        <v>0</v>
      </c>
      <c r="K15" s="9" t="s">
        <v>179</v>
      </c>
      <c r="L15" s="21">
        <v>6889</v>
      </c>
      <c r="M15" s="39">
        <v>12353</v>
      </c>
      <c r="N15" s="265">
        <f t="shared" si="11"/>
        <v>0.55767829677001535</v>
      </c>
      <c r="O15" s="8">
        <f t="shared" si="2"/>
        <v>-0.5493172297420893</v>
      </c>
      <c r="P15" s="247" t="str">
        <f t="shared" si="3"/>
        <v>0</v>
      </c>
      <c r="Q15" s="82" t="str">
        <f t="shared" si="4"/>
        <v>Gray (Mean)</v>
      </c>
      <c r="R15" s="39">
        <v>13580</v>
      </c>
      <c r="S15" s="39">
        <v>17756</v>
      </c>
      <c r="T15" s="265">
        <f t="shared" si="15"/>
        <v>0.7648118945708493</v>
      </c>
      <c r="U15" s="8">
        <f>(T15-$T$75)/$T$74</f>
        <v>-5.1885831407065097E-2</v>
      </c>
      <c r="V15" s="247" t="str">
        <f t="shared" si="5"/>
        <v>0</v>
      </c>
      <c r="W15" s="69" t="str">
        <f t="shared" si="19"/>
        <v>Gray (Mean)</v>
      </c>
      <c r="X15" s="39">
        <v>79</v>
      </c>
      <c r="Y15" s="39">
        <v>0</v>
      </c>
      <c r="Z15" s="270">
        <v>0</v>
      </c>
      <c r="AA15" s="249" t="s">
        <v>295</v>
      </c>
      <c r="AB15" s="54">
        <v>9</v>
      </c>
      <c r="AC15" s="9">
        <v>14</v>
      </c>
      <c r="AD15" s="55">
        <f t="shared" si="12"/>
        <v>23</v>
      </c>
      <c r="AE15" s="39">
        <f t="shared" si="7"/>
        <v>48064</v>
      </c>
      <c r="AF15" s="263">
        <f t="shared" si="13"/>
        <v>2089.7391304347825</v>
      </c>
      <c r="AG15" s="8">
        <f t="shared" si="8"/>
        <v>0.19813737712670063</v>
      </c>
      <c r="AH15" s="247" t="str">
        <f t="shared" si="9"/>
        <v>0</v>
      </c>
      <c r="AI15" s="10" t="str">
        <f t="shared" si="20"/>
        <v>Gray (Mean)</v>
      </c>
    </row>
    <row r="16" spans="1:43" x14ac:dyDescent="0.2">
      <c r="A16" s="9" t="s">
        <v>171</v>
      </c>
      <c r="B16" s="9">
        <v>27</v>
      </c>
      <c r="C16" s="299">
        <v>27</v>
      </c>
      <c r="D16" s="263">
        <v>9.6214285714285719</v>
      </c>
      <c r="E16" s="8">
        <v>1.3384369967556866</v>
      </c>
      <c r="F16" s="247" t="str">
        <f t="shared" si="0"/>
        <v>1</v>
      </c>
      <c r="G16" s="82" t="str">
        <f t="shared" si="1"/>
        <v>Orange (Higher than Mean)</v>
      </c>
      <c r="H16" s="56">
        <v>23602</v>
      </c>
      <c r="I16" s="264">
        <v>0.64503008219642399</v>
      </c>
      <c r="J16" s="263">
        <v>1</v>
      </c>
      <c r="K16" s="9" t="s">
        <v>224</v>
      </c>
      <c r="L16" s="21">
        <v>10340</v>
      </c>
      <c r="M16" s="39">
        <v>15673</v>
      </c>
      <c r="N16" s="265">
        <f t="shared" si="11"/>
        <v>0.6597332993045365</v>
      </c>
      <c r="O16" s="8">
        <f t="shared" si="2"/>
        <v>0.31288983663268655</v>
      </c>
      <c r="P16" s="247" t="str">
        <f t="shared" si="3"/>
        <v>0</v>
      </c>
      <c r="Q16" s="82" t="str">
        <f t="shared" si="4"/>
        <v>Gray (Mean)</v>
      </c>
      <c r="R16" s="39">
        <v>2432</v>
      </c>
      <c r="S16" s="39">
        <v>3182</v>
      </c>
      <c r="T16" s="265">
        <f t="shared" si="15"/>
        <v>0.76429918290383403</v>
      </c>
      <c r="U16" s="8">
        <f>(T16-$T$75)/$T$74</f>
        <v>-5.6583703029752366E-2</v>
      </c>
      <c r="V16" s="247" t="str">
        <f t="shared" si="5"/>
        <v>0</v>
      </c>
      <c r="W16" s="69" t="str">
        <f t="shared" si="19"/>
        <v>Gray (Mean)</v>
      </c>
      <c r="X16" s="39">
        <v>102</v>
      </c>
      <c r="Y16" s="39">
        <v>0</v>
      </c>
      <c r="Z16" s="270">
        <v>0</v>
      </c>
      <c r="AA16" s="249" t="s">
        <v>295</v>
      </c>
      <c r="AB16" s="54">
        <v>6</v>
      </c>
      <c r="AC16" s="9">
        <v>14</v>
      </c>
      <c r="AD16" s="55">
        <f t="shared" si="12"/>
        <v>20</v>
      </c>
      <c r="AE16" s="39">
        <f t="shared" si="7"/>
        <v>42457</v>
      </c>
      <c r="AF16" s="263">
        <f t="shared" si="13"/>
        <v>2122.85</v>
      </c>
      <c r="AG16" s="8">
        <f t="shared" si="8"/>
        <v>0.2298641162874735</v>
      </c>
      <c r="AH16" s="247" t="str">
        <f t="shared" si="9"/>
        <v>0</v>
      </c>
      <c r="AI16" s="10" t="str">
        <f t="shared" si="20"/>
        <v>Gray (Mean)</v>
      </c>
    </row>
    <row r="17" spans="1:35" x14ac:dyDescent="0.2">
      <c r="A17" s="9" t="s">
        <v>281</v>
      </c>
      <c r="B17" s="9">
        <v>29</v>
      </c>
      <c r="C17" s="299">
        <v>29</v>
      </c>
      <c r="D17" s="263">
        <v>6.2840909090909092</v>
      </c>
      <c r="E17" s="8">
        <v>0.14454314171456195</v>
      </c>
      <c r="F17" s="247" t="str">
        <f t="shared" si="0"/>
        <v>0</v>
      </c>
      <c r="G17" s="82" t="str">
        <f t="shared" si="1"/>
        <v>Gray (Mean)</v>
      </c>
      <c r="H17" s="56">
        <v>20263</v>
      </c>
      <c r="I17" s="264">
        <v>0.52988205102896901</v>
      </c>
      <c r="J17" s="263">
        <v>0</v>
      </c>
      <c r="K17" s="9" t="s">
        <v>179</v>
      </c>
      <c r="L17" s="21">
        <v>3039</v>
      </c>
      <c r="M17" s="39">
        <v>7064</v>
      </c>
      <c r="N17" s="265">
        <f t="shared" si="11"/>
        <v>0.43020951302378257</v>
      </c>
      <c r="O17" s="8">
        <f t="shared" si="2"/>
        <v>-1.6262314755775518</v>
      </c>
      <c r="P17" s="247" t="str">
        <f t="shared" si="3"/>
        <v>-2</v>
      </c>
      <c r="Q17" s="82" t="str">
        <f t="shared" si="4"/>
        <v>Blue (Much Lower than Mean)</v>
      </c>
      <c r="R17" s="39">
        <v>1463</v>
      </c>
      <c r="S17" s="39">
        <v>2393</v>
      </c>
      <c r="T17" s="265">
        <f t="shared" si="15"/>
        <v>0.61136648558295026</v>
      </c>
      <c r="U17" s="8">
        <f>(T17-$T$75)/$T$74</f>
        <v>-1.4578745749681032</v>
      </c>
      <c r="V17" s="247" t="str">
        <f t="shared" si="5"/>
        <v>-1</v>
      </c>
      <c r="W17" s="69" t="str">
        <f t="shared" si="19"/>
        <v>Green (Lower than Mean)</v>
      </c>
      <c r="X17" s="39">
        <v>79</v>
      </c>
      <c r="Y17" s="39">
        <v>35</v>
      </c>
      <c r="Z17" s="270">
        <v>0.44303797468354428</v>
      </c>
      <c r="AA17" s="249" t="s">
        <v>177</v>
      </c>
      <c r="AB17" s="54">
        <v>6</v>
      </c>
      <c r="AC17" s="9">
        <v>4</v>
      </c>
      <c r="AD17" s="55">
        <f t="shared" si="12"/>
        <v>10</v>
      </c>
      <c r="AE17" s="39">
        <f t="shared" si="7"/>
        <v>29720</v>
      </c>
      <c r="AF17" s="263">
        <f t="shared" si="13"/>
        <v>2972</v>
      </c>
      <c r="AG17" s="8">
        <f t="shared" si="8"/>
        <v>1.0435171828523961</v>
      </c>
      <c r="AH17" s="247" t="str">
        <f t="shared" si="9"/>
        <v>1</v>
      </c>
      <c r="AI17" s="10" t="str">
        <f t="shared" si="20"/>
        <v>Orange (Higher than Mean)</v>
      </c>
    </row>
    <row r="18" spans="1:35" x14ac:dyDescent="0.2">
      <c r="A18" s="9" t="s">
        <v>2</v>
      </c>
      <c r="B18" s="9">
        <v>30</v>
      </c>
      <c r="C18" s="299">
        <v>30</v>
      </c>
      <c r="D18" s="263">
        <v>2.6707792207792207</v>
      </c>
      <c r="E18" s="8">
        <v>-1.148077221429</v>
      </c>
      <c r="F18" s="247" t="str">
        <f t="shared" si="0"/>
        <v>-1</v>
      </c>
      <c r="G18" s="82" t="str">
        <f t="shared" si="1"/>
        <v>Green (Lower than Mean)</v>
      </c>
      <c r="H18" s="56">
        <v>11123</v>
      </c>
      <c r="I18" s="264">
        <v>0.50337139260990738</v>
      </c>
      <c r="J18" s="263">
        <v>0</v>
      </c>
      <c r="K18" s="9" t="s">
        <v>179</v>
      </c>
      <c r="L18" s="21">
        <v>5468</v>
      </c>
      <c r="M18" s="39">
        <v>8724</v>
      </c>
      <c r="N18" s="265">
        <f t="shared" si="11"/>
        <v>0.62677670793214124</v>
      </c>
      <c r="O18" s="8">
        <f t="shared" si="2"/>
        <v>3.4457567177856419E-2</v>
      </c>
      <c r="P18" s="247" t="str">
        <f t="shared" si="3"/>
        <v>0</v>
      </c>
      <c r="Q18" s="82" t="str">
        <f t="shared" si="4"/>
        <v>Gray (Mean)</v>
      </c>
      <c r="R18" s="39"/>
      <c r="S18" s="39"/>
      <c r="T18" s="265"/>
      <c r="V18" s="247"/>
      <c r="W18" s="69"/>
      <c r="X18" s="39">
        <v>55</v>
      </c>
      <c r="Y18" s="39">
        <v>0</v>
      </c>
      <c r="Z18" s="270">
        <v>0</v>
      </c>
      <c r="AA18" s="249" t="s">
        <v>295</v>
      </c>
      <c r="AB18" s="54">
        <v>7</v>
      </c>
      <c r="AC18" s="9">
        <v>4</v>
      </c>
      <c r="AD18" s="55">
        <f t="shared" si="12"/>
        <v>11</v>
      </c>
      <c r="AE18" s="39">
        <f t="shared" si="7"/>
        <v>19847</v>
      </c>
      <c r="AF18" s="263">
        <f t="shared" si="13"/>
        <v>1804.2727272727273</v>
      </c>
      <c r="AG18" s="8">
        <f t="shared" si="8"/>
        <v>-7.5395702228024386E-2</v>
      </c>
      <c r="AH18" s="247" t="str">
        <f t="shared" si="9"/>
        <v>0</v>
      </c>
      <c r="AI18" s="10" t="str">
        <f t="shared" si="20"/>
        <v>Gray (Mean)</v>
      </c>
    </row>
    <row r="19" spans="1:35" x14ac:dyDescent="0.2">
      <c r="A19" s="9" t="s">
        <v>29</v>
      </c>
      <c r="B19" s="9">
        <v>32</v>
      </c>
      <c r="C19" s="299">
        <v>32</v>
      </c>
      <c r="D19" s="263">
        <v>9.3142045454545457</v>
      </c>
      <c r="E19" s="8">
        <v>1.2285311634710612</v>
      </c>
      <c r="F19" s="247" t="str">
        <f t="shared" si="0"/>
        <v>1</v>
      </c>
      <c r="G19" s="82" t="str">
        <f t="shared" si="1"/>
        <v>Orange (Higher than Mean)</v>
      </c>
      <c r="H19" s="56">
        <v>31190</v>
      </c>
      <c r="I19" s="264">
        <v>0.35081756973388906</v>
      </c>
      <c r="J19" s="263">
        <v>-1</v>
      </c>
      <c r="K19" s="9" t="s">
        <v>180</v>
      </c>
      <c r="L19" s="21">
        <v>4844</v>
      </c>
      <c r="M19" s="39">
        <v>6247</v>
      </c>
      <c r="N19" s="265">
        <f t="shared" si="11"/>
        <v>0.7754121978549704</v>
      </c>
      <c r="O19" s="8">
        <f t="shared" si="2"/>
        <v>1.2901977714092998</v>
      </c>
      <c r="P19" s="247" t="str">
        <f t="shared" si="3"/>
        <v>1</v>
      </c>
      <c r="Q19" s="82" t="str">
        <f t="shared" si="4"/>
        <v>Orange (Higher than Mean)</v>
      </c>
      <c r="R19" s="39">
        <v>2785</v>
      </c>
      <c r="S19" s="39">
        <v>3351</v>
      </c>
      <c r="T19" s="265">
        <f t="shared" si="15"/>
        <v>0.83109519546404054</v>
      </c>
      <c r="U19" s="8">
        <f>(T19-$T$75)/$T$74</f>
        <v>0.55545443088286484</v>
      </c>
      <c r="V19" s="247" t="str">
        <f t="shared" si="5"/>
        <v>0</v>
      </c>
      <c r="W19" s="69" t="str">
        <f t="shared" ref="W19:W20" si="21">IF(U19&gt;=1,"Orange (Higher than Mean)",(IF(U19&lt;=-1,"Green (Lower than Mean)","Gray (Mean)")))</f>
        <v>Gray (Mean)</v>
      </c>
      <c r="X19" s="39">
        <v>82</v>
      </c>
      <c r="Y19" s="39">
        <v>52</v>
      </c>
      <c r="Z19" s="270">
        <v>0.63414634146341464</v>
      </c>
      <c r="AA19" s="249" t="s">
        <v>294</v>
      </c>
      <c r="AB19" s="54">
        <v>9</v>
      </c>
      <c r="AC19" s="9">
        <v>12</v>
      </c>
      <c r="AD19" s="55">
        <f t="shared" si="12"/>
        <v>21</v>
      </c>
      <c r="AE19" s="39">
        <f t="shared" si="7"/>
        <v>40788</v>
      </c>
      <c r="AF19" s="263">
        <f t="shared" si="13"/>
        <v>1942.2857142857142</v>
      </c>
      <c r="AG19" s="8">
        <f t="shared" si="8"/>
        <v>5.684794154386711E-2</v>
      </c>
      <c r="AH19" s="247" t="str">
        <f t="shared" si="9"/>
        <v>0</v>
      </c>
      <c r="AI19" s="10" t="str">
        <f t="shared" si="20"/>
        <v>Gray (Mean)</v>
      </c>
    </row>
    <row r="20" spans="1:35" x14ac:dyDescent="0.2">
      <c r="A20" s="9" t="s">
        <v>274</v>
      </c>
      <c r="B20" s="9">
        <v>33</v>
      </c>
      <c r="C20" s="299">
        <v>33</v>
      </c>
      <c r="D20" s="263">
        <v>9.043181818181818</v>
      </c>
      <c r="E20" s="8">
        <v>1.1315759250728141</v>
      </c>
      <c r="F20" s="247" t="str">
        <f t="shared" si="0"/>
        <v>1</v>
      </c>
      <c r="G20" s="82" t="str">
        <f t="shared" si="1"/>
        <v>Orange (Higher than Mean)</v>
      </c>
      <c r="H20" s="56">
        <v>35218</v>
      </c>
      <c r="I20" s="264">
        <v>0.62825827701743431</v>
      </c>
      <c r="J20" s="263">
        <v>0</v>
      </c>
      <c r="K20" s="9" t="s">
        <v>179</v>
      </c>
      <c r="L20" s="21">
        <v>6087</v>
      </c>
      <c r="M20" s="39">
        <v>9636</v>
      </c>
      <c r="N20" s="265">
        <f t="shared" si="11"/>
        <v>0.63169364881693646</v>
      </c>
      <c r="O20" s="8">
        <f t="shared" si="2"/>
        <v>7.5998119532293448E-2</v>
      </c>
      <c r="P20" s="247" t="str">
        <f t="shared" si="3"/>
        <v>0</v>
      </c>
      <c r="Q20" s="82" t="str">
        <f t="shared" si="4"/>
        <v>Gray (Mean)</v>
      </c>
      <c r="R20" s="39">
        <v>2332</v>
      </c>
      <c r="S20" s="39">
        <v>3105</v>
      </c>
      <c r="T20" s="265">
        <f t="shared" si="15"/>
        <v>0.75104669887278586</v>
      </c>
      <c r="U20" s="8">
        <f>(T20-$T$75)/$T$74</f>
        <v>-0.17801349030573113</v>
      </c>
      <c r="V20" s="247" t="str">
        <f t="shared" si="5"/>
        <v>0</v>
      </c>
      <c r="W20" s="69" t="str">
        <f t="shared" si="21"/>
        <v>Gray (Mean)</v>
      </c>
      <c r="X20" s="39">
        <v>44</v>
      </c>
      <c r="Y20" s="39">
        <v>26</v>
      </c>
      <c r="Z20" s="270">
        <v>0.59090909090909094</v>
      </c>
      <c r="AA20" s="249" t="s">
        <v>294</v>
      </c>
      <c r="AB20" s="54">
        <v>70</v>
      </c>
      <c r="AC20" s="9">
        <v>10</v>
      </c>
      <c r="AD20" s="55">
        <f t="shared" si="12"/>
        <v>80</v>
      </c>
      <c r="AE20" s="39">
        <f t="shared" si="7"/>
        <v>47959</v>
      </c>
      <c r="AF20" s="263">
        <f t="shared" si="13"/>
        <v>599.48749999999995</v>
      </c>
      <c r="AG20" s="8">
        <f t="shared" si="8"/>
        <v>-1.2298174118465508</v>
      </c>
      <c r="AH20" s="247" t="str">
        <f t="shared" si="9"/>
        <v>-1</v>
      </c>
      <c r="AI20" s="10" t="str">
        <f t="shared" si="20"/>
        <v>Green (Lower than Mean)</v>
      </c>
    </row>
    <row r="21" spans="1:35" x14ac:dyDescent="0.2">
      <c r="A21" s="9" t="s">
        <v>283</v>
      </c>
      <c r="B21" s="9">
        <v>35</v>
      </c>
      <c r="C21" s="299">
        <v>35</v>
      </c>
      <c r="D21" s="263">
        <v>3.5688311688311685</v>
      </c>
      <c r="E21" s="8">
        <v>-0.8268095491803622</v>
      </c>
      <c r="F21" s="247" t="str">
        <f t="shared" si="0"/>
        <v>0</v>
      </c>
      <c r="G21" s="82" t="str">
        <f t="shared" si="1"/>
        <v>Gray (Mean)</v>
      </c>
      <c r="H21" s="56">
        <v>13122</v>
      </c>
      <c r="I21" s="264">
        <v>0.44040542600213384</v>
      </c>
      <c r="J21" s="263">
        <v>0</v>
      </c>
      <c r="K21" s="9" t="s">
        <v>179</v>
      </c>
      <c r="L21" s="21">
        <v>2972</v>
      </c>
      <c r="M21" s="39">
        <v>4513</v>
      </c>
      <c r="N21" s="265">
        <f t="shared" si="11"/>
        <v>0.65854198980722356</v>
      </c>
      <c r="O21" s="8">
        <f t="shared" si="2"/>
        <v>0.30282511230449738</v>
      </c>
      <c r="P21" s="247" t="str">
        <f t="shared" si="3"/>
        <v>0</v>
      </c>
      <c r="Q21" s="82" t="str">
        <f t="shared" si="4"/>
        <v>Gray (Mean)</v>
      </c>
      <c r="R21" s="39"/>
      <c r="S21" s="39"/>
      <c r="T21" s="265"/>
      <c r="V21" s="247"/>
      <c r="W21" s="69"/>
      <c r="X21" s="39">
        <v>68</v>
      </c>
      <c r="Y21" s="39">
        <v>32</v>
      </c>
      <c r="Z21" s="270">
        <v>0.47058823529411764</v>
      </c>
      <c r="AA21" s="249" t="s">
        <v>177</v>
      </c>
      <c r="AB21" s="54">
        <v>9</v>
      </c>
      <c r="AC21" s="9">
        <v>12</v>
      </c>
      <c r="AD21" s="55">
        <f t="shared" si="12"/>
        <v>21</v>
      </c>
      <c r="AE21" s="39">
        <f t="shared" si="7"/>
        <v>17635</v>
      </c>
      <c r="AF21" s="263">
        <f t="shared" si="13"/>
        <v>839.76190476190482</v>
      </c>
      <c r="AG21" s="8">
        <f t="shared" si="8"/>
        <v>-0.99958717425415211</v>
      </c>
      <c r="AH21" s="247" t="str">
        <f t="shared" si="9"/>
        <v>0</v>
      </c>
      <c r="AI21" s="10" t="str">
        <f t="shared" si="20"/>
        <v>Gray (Mean)</v>
      </c>
    </row>
    <row r="22" spans="1:35" x14ac:dyDescent="0.2">
      <c r="A22" s="9" t="s">
        <v>5</v>
      </c>
      <c r="B22" s="9">
        <v>36</v>
      </c>
      <c r="C22" s="299">
        <v>36</v>
      </c>
      <c r="D22" s="263">
        <v>11.908333333333333</v>
      </c>
      <c r="E22" s="8">
        <v>2.1565506605645521</v>
      </c>
      <c r="F22" s="247" t="str">
        <f t="shared" si="0"/>
        <v>2</v>
      </c>
      <c r="G22" s="82" t="str">
        <f t="shared" si="1"/>
        <v>Red (Much Higher than Mean)</v>
      </c>
      <c r="H22" s="56">
        <v>28975</v>
      </c>
      <c r="I22" s="264">
        <v>0.69559965487489217</v>
      </c>
      <c r="J22" s="263">
        <v>1</v>
      </c>
      <c r="K22" s="9" t="s">
        <v>224</v>
      </c>
      <c r="L22" s="21">
        <v>13266</v>
      </c>
      <c r="M22" s="39">
        <v>20148</v>
      </c>
      <c r="N22" s="265">
        <f t="shared" si="11"/>
        <v>0.65842763549731986</v>
      </c>
      <c r="O22" s="8">
        <f t="shared" si="2"/>
        <v>0.301858995096906</v>
      </c>
      <c r="P22" s="247" t="str">
        <f t="shared" si="3"/>
        <v>0</v>
      </c>
      <c r="Q22" s="82" t="str">
        <f t="shared" si="4"/>
        <v>Gray (Mean)</v>
      </c>
      <c r="R22" s="39">
        <v>4920</v>
      </c>
      <c r="S22" s="39">
        <v>6680</v>
      </c>
      <c r="T22" s="265">
        <f t="shared" si="15"/>
        <v>0.73652694610778446</v>
      </c>
      <c r="U22" s="8">
        <f>(T22-$T$75)/$T$74</f>
        <v>-0.31105500051794704</v>
      </c>
      <c r="V22" s="247" t="str">
        <f t="shared" si="5"/>
        <v>0</v>
      </c>
      <c r="W22" s="69" t="str">
        <f t="shared" ref="W22:W26" si="22">IF(U22&gt;=1,"Orange (Higher than Mean)",(IF(U22&lt;=-1,"Green (Lower than Mean)","Gray (Mean)")))</f>
        <v>Gray (Mean)</v>
      </c>
      <c r="X22" s="39">
        <v>77</v>
      </c>
      <c r="Y22" s="39">
        <v>0</v>
      </c>
      <c r="Z22" s="270">
        <v>0</v>
      </c>
      <c r="AA22" s="249" t="s">
        <v>295</v>
      </c>
      <c r="AB22" s="54">
        <v>5</v>
      </c>
      <c r="AC22" s="9">
        <v>4</v>
      </c>
      <c r="AD22" s="55">
        <f t="shared" si="12"/>
        <v>9</v>
      </c>
      <c r="AE22" s="39">
        <f t="shared" si="7"/>
        <v>55803</v>
      </c>
      <c r="AF22" s="263">
        <f t="shared" si="13"/>
        <v>6200.333333333333</v>
      </c>
      <c r="AG22" s="8">
        <f t="shared" si="8"/>
        <v>4.1368968172637777</v>
      </c>
      <c r="AH22" s="271">
        <v>2</v>
      </c>
      <c r="AI22" s="5" t="s">
        <v>41</v>
      </c>
    </row>
    <row r="23" spans="1:35" x14ac:dyDescent="0.2">
      <c r="A23" s="9" t="s">
        <v>288</v>
      </c>
      <c r="B23" s="9">
        <v>39</v>
      </c>
      <c r="C23" s="299">
        <v>39</v>
      </c>
      <c r="D23" s="263">
        <v>4.5437062937062942</v>
      </c>
      <c r="E23" s="8">
        <v>-0.47805927612420368</v>
      </c>
      <c r="F23" s="247" t="str">
        <f t="shared" si="0"/>
        <v>0</v>
      </c>
      <c r="G23" s="82" t="str">
        <f t="shared" si="1"/>
        <v>Gray (Mean)</v>
      </c>
      <c r="H23" s="56">
        <v>25392</v>
      </c>
      <c r="I23" s="264">
        <v>0.57911940768746062</v>
      </c>
      <c r="J23" s="263">
        <v>0</v>
      </c>
      <c r="K23" s="9" t="s">
        <v>179</v>
      </c>
      <c r="L23" s="21">
        <v>1627</v>
      </c>
      <c r="M23" s="39">
        <v>3179</v>
      </c>
      <c r="N23" s="265">
        <f t="shared" si="11"/>
        <v>0.51179616231519343</v>
      </c>
      <c r="O23" s="8">
        <f t="shared" si="2"/>
        <v>-0.93695036447180025</v>
      </c>
      <c r="P23" s="247" t="str">
        <f t="shared" si="3"/>
        <v>0</v>
      </c>
      <c r="Q23" s="82" t="str">
        <f t="shared" si="4"/>
        <v>Gray (Mean)</v>
      </c>
      <c r="R23" s="39">
        <v>2691</v>
      </c>
      <c r="S23" s="39">
        <v>3655</v>
      </c>
      <c r="T23" s="265">
        <f t="shared" si="15"/>
        <v>0.73625170998632006</v>
      </c>
      <c r="U23" s="8">
        <f>(T23-$T$75)/$T$74</f>
        <v>-0.31357693252720559</v>
      </c>
      <c r="V23" s="247" t="str">
        <f t="shared" si="5"/>
        <v>0</v>
      </c>
      <c r="W23" s="69" t="str">
        <f t="shared" si="22"/>
        <v>Gray (Mean)</v>
      </c>
      <c r="X23" s="39">
        <v>68</v>
      </c>
      <c r="Y23" s="39">
        <v>38</v>
      </c>
      <c r="Z23" s="270">
        <v>0.55882352941176472</v>
      </c>
      <c r="AA23" s="249" t="s">
        <v>294</v>
      </c>
      <c r="AB23" s="54">
        <v>6</v>
      </c>
      <c r="AC23" s="9">
        <v>12</v>
      </c>
      <c r="AD23" s="55">
        <f t="shared" si="12"/>
        <v>18</v>
      </c>
      <c r="AE23" s="39">
        <f t="shared" si="7"/>
        <v>32226</v>
      </c>
      <c r="AF23" s="263">
        <f t="shared" si="13"/>
        <v>1790.3333333333333</v>
      </c>
      <c r="AG23" s="8">
        <f t="shared" si="8"/>
        <v>-8.8752389061733883E-2</v>
      </c>
      <c r="AH23" s="247" t="str">
        <f t="shared" si="9"/>
        <v>0</v>
      </c>
      <c r="AI23" s="10" t="str">
        <f t="shared" ref="AI23:AI40" si="23">IF(AG23&gt;=1,"Orange (Higher than Mean)",(IF(AG23&lt;=-1,"Green (Lower than Mean)","Gray (Mean)")))</f>
        <v>Gray (Mean)</v>
      </c>
    </row>
    <row r="24" spans="1:35" x14ac:dyDescent="0.2">
      <c r="A24" s="9" t="s">
        <v>10</v>
      </c>
      <c r="B24" s="9">
        <v>41</v>
      </c>
      <c r="C24" s="299">
        <v>41</v>
      </c>
      <c r="D24" s="263">
        <v>8.0681818181818183</v>
      </c>
      <c r="E24" s="8">
        <v>0.7827809793885554</v>
      </c>
      <c r="F24" s="247" t="str">
        <f t="shared" si="0"/>
        <v>0</v>
      </c>
      <c r="G24" s="82" t="str">
        <f t="shared" si="1"/>
        <v>Gray (Mean)</v>
      </c>
      <c r="H24" s="56">
        <v>26624</v>
      </c>
      <c r="I24" s="264">
        <v>0.48152043269230771</v>
      </c>
      <c r="J24" s="263">
        <v>0</v>
      </c>
      <c r="K24" s="9" t="s">
        <v>179</v>
      </c>
      <c r="L24" s="21">
        <v>5282</v>
      </c>
      <c r="M24" s="39">
        <v>8268</v>
      </c>
      <c r="N24" s="265">
        <f t="shared" si="11"/>
        <v>0.63884857281083696</v>
      </c>
      <c r="O24" s="8">
        <f t="shared" si="2"/>
        <v>0.13644617081550914</v>
      </c>
      <c r="P24" s="247" t="str">
        <f t="shared" si="3"/>
        <v>0</v>
      </c>
      <c r="Q24" s="82" t="str">
        <f t="shared" si="4"/>
        <v>Gray (Mean)</v>
      </c>
      <c r="R24" s="39">
        <v>3169</v>
      </c>
      <c r="S24" s="39">
        <v>3826</v>
      </c>
      <c r="T24" s="265">
        <f t="shared" si="15"/>
        <v>0.82828018818609517</v>
      </c>
      <c r="U24" s="8">
        <f>(T24-$T$75)/$T$74</f>
        <v>0.52966109778845005</v>
      </c>
      <c r="V24" s="247" t="str">
        <f t="shared" si="5"/>
        <v>0</v>
      </c>
      <c r="W24" s="69" t="str">
        <f t="shared" si="22"/>
        <v>Gray (Mean)</v>
      </c>
      <c r="X24" s="39">
        <v>32</v>
      </c>
      <c r="Y24" s="39">
        <v>0</v>
      </c>
      <c r="Z24" s="270">
        <v>0</v>
      </c>
      <c r="AA24" s="249" t="s">
        <v>295</v>
      </c>
      <c r="AB24" s="54">
        <v>7</v>
      </c>
      <c r="AC24" s="9">
        <v>13</v>
      </c>
      <c r="AD24" s="55">
        <f t="shared" si="12"/>
        <v>20</v>
      </c>
      <c r="AE24" s="39">
        <f t="shared" si="7"/>
        <v>38718</v>
      </c>
      <c r="AF24" s="263">
        <f t="shared" si="13"/>
        <v>1935.9</v>
      </c>
      <c r="AG24" s="8">
        <f t="shared" si="8"/>
        <v>5.0729168640635959E-2</v>
      </c>
      <c r="AH24" s="247" t="str">
        <f t="shared" si="9"/>
        <v>0</v>
      </c>
      <c r="AI24" s="10" t="str">
        <f t="shared" si="23"/>
        <v>Gray (Mean)</v>
      </c>
    </row>
    <row r="25" spans="1:35" x14ac:dyDescent="0.2">
      <c r="A25" s="9" t="s">
        <v>184</v>
      </c>
      <c r="B25" s="9">
        <v>42</v>
      </c>
      <c r="C25" s="299">
        <v>42</v>
      </c>
      <c r="D25" s="263">
        <v>7.5943181818181822</v>
      </c>
      <c r="E25" s="8">
        <v>0.6132617575350171</v>
      </c>
      <c r="F25" s="247" t="str">
        <f t="shared" si="0"/>
        <v>0</v>
      </c>
      <c r="G25" s="82" t="str">
        <f t="shared" si="1"/>
        <v>Gray (Mean)</v>
      </c>
      <c r="H25" s="56">
        <v>10319</v>
      </c>
      <c r="I25" s="264">
        <v>0.70607617017152824</v>
      </c>
      <c r="J25" s="263">
        <v>1</v>
      </c>
      <c r="K25" s="9" t="s">
        <v>224</v>
      </c>
      <c r="L25" s="21">
        <v>2601</v>
      </c>
      <c r="M25" s="39">
        <v>3254</v>
      </c>
      <c r="N25" s="265">
        <f t="shared" si="11"/>
        <v>0.79932390903503381</v>
      </c>
      <c r="O25" s="8">
        <f t="shared" si="2"/>
        <v>1.4922147802432328</v>
      </c>
      <c r="P25" s="247" t="str">
        <f t="shared" si="3"/>
        <v>1</v>
      </c>
      <c r="Q25" s="82" t="str">
        <f t="shared" si="4"/>
        <v>Orange (Higher than Mean)</v>
      </c>
      <c r="R25" s="39">
        <v>1385</v>
      </c>
      <c r="S25" s="39">
        <v>1803</v>
      </c>
      <c r="T25" s="265">
        <f t="shared" si="15"/>
        <v>0.76816417082640043</v>
      </c>
      <c r="U25" s="8">
        <f>(T25-$T$75)/$T$74</f>
        <v>-2.1169613100504223E-2</v>
      </c>
      <c r="V25" s="247" t="str">
        <f t="shared" si="5"/>
        <v>0</v>
      </c>
      <c r="W25" s="69" t="str">
        <f t="shared" si="22"/>
        <v>Gray (Mean)</v>
      </c>
      <c r="X25" s="39">
        <v>91</v>
      </c>
      <c r="Y25" s="39">
        <v>0</v>
      </c>
      <c r="Z25" s="270">
        <v>0</v>
      </c>
      <c r="AA25" s="249" t="s">
        <v>295</v>
      </c>
      <c r="AB25" s="54">
        <v>4</v>
      </c>
      <c r="AC25" s="9">
        <v>7</v>
      </c>
      <c r="AD25" s="55">
        <f t="shared" si="12"/>
        <v>11</v>
      </c>
      <c r="AE25" s="39">
        <f t="shared" si="7"/>
        <v>15376</v>
      </c>
      <c r="AF25" s="263">
        <f t="shared" si="13"/>
        <v>1397.8181818181818</v>
      </c>
      <c r="AG25" s="8">
        <f t="shared" si="8"/>
        <v>-0.46485926853355652</v>
      </c>
      <c r="AH25" s="247" t="str">
        <f t="shared" si="9"/>
        <v>0</v>
      </c>
      <c r="AI25" s="10" t="str">
        <f t="shared" si="23"/>
        <v>Gray (Mean)</v>
      </c>
    </row>
    <row r="26" spans="1:35" x14ac:dyDescent="0.2">
      <c r="A26" s="9" t="s">
        <v>11</v>
      </c>
      <c r="B26" s="9">
        <v>44</v>
      </c>
      <c r="C26" s="299">
        <v>44</v>
      </c>
      <c r="D26" s="263">
        <v>2.8257575757575757</v>
      </c>
      <c r="E26" s="8">
        <v>-1.0926355117808861</v>
      </c>
      <c r="F26" s="247" t="str">
        <f t="shared" si="0"/>
        <v>-1</v>
      </c>
      <c r="G26" s="82" t="str">
        <f t="shared" si="1"/>
        <v>Green (Lower than Mean)</v>
      </c>
      <c r="H26" s="56">
        <v>12757</v>
      </c>
      <c r="I26" s="264">
        <v>0.4928274672728698</v>
      </c>
      <c r="J26" s="263">
        <v>0</v>
      </c>
      <c r="K26" s="9" t="s">
        <v>179</v>
      </c>
      <c r="L26" s="21">
        <v>2846</v>
      </c>
      <c r="M26" s="39">
        <v>4820</v>
      </c>
      <c r="N26" s="265">
        <f t="shared" si="11"/>
        <v>0.59045643153526972</v>
      </c>
      <c r="O26" s="8">
        <f t="shared" si="2"/>
        <v>-0.27239264284957249</v>
      </c>
      <c r="P26" s="247" t="str">
        <f t="shared" si="3"/>
        <v>0</v>
      </c>
      <c r="Q26" s="82" t="str">
        <f t="shared" si="4"/>
        <v>Gray (Mean)</v>
      </c>
      <c r="R26" s="39">
        <v>5190</v>
      </c>
      <c r="S26" s="39">
        <v>6268</v>
      </c>
      <c r="T26" s="265">
        <f t="shared" si="15"/>
        <v>0.82801531589023614</v>
      </c>
      <c r="U26" s="8">
        <f>(T26-$T$75)/$T$74</f>
        <v>0.52723412738304454</v>
      </c>
      <c r="V26" s="247" t="str">
        <f t="shared" si="5"/>
        <v>0</v>
      </c>
      <c r="W26" s="69" t="str">
        <f t="shared" si="22"/>
        <v>Gray (Mean)</v>
      </c>
      <c r="X26" s="39">
        <v>32</v>
      </c>
      <c r="Y26" s="39">
        <v>0</v>
      </c>
      <c r="Z26" s="270">
        <v>0</v>
      </c>
      <c r="AA26" s="249" t="s">
        <v>295</v>
      </c>
      <c r="AB26" s="54">
        <v>5</v>
      </c>
      <c r="AC26" s="9">
        <v>5</v>
      </c>
      <c r="AD26" s="55">
        <f t="shared" si="12"/>
        <v>10</v>
      </c>
      <c r="AE26" s="39">
        <f t="shared" si="7"/>
        <v>23845</v>
      </c>
      <c r="AF26" s="263">
        <f t="shared" si="13"/>
        <v>2384.5</v>
      </c>
      <c r="AG26" s="8">
        <f t="shared" si="8"/>
        <v>0.48057638722513119</v>
      </c>
      <c r="AH26" s="247" t="str">
        <f t="shared" si="9"/>
        <v>0</v>
      </c>
      <c r="AI26" s="10" t="str">
        <f t="shared" si="23"/>
        <v>Gray (Mean)</v>
      </c>
    </row>
    <row r="27" spans="1:35" x14ac:dyDescent="0.2">
      <c r="A27" s="9" t="s">
        <v>182</v>
      </c>
      <c r="B27" s="9">
        <v>38</v>
      </c>
      <c r="C27" s="299">
        <v>38</v>
      </c>
      <c r="D27" s="263">
        <v>2.7318181818181819</v>
      </c>
      <c r="E27" s="8">
        <v>-1.1262412408134022</v>
      </c>
      <c r="F27" s="247" t="str">
        <f t="shared" si="0"/>
        <v>-1</v>
      </c>
      <c r="G27" s="82" t="str">
        <f t="shared" si="1"/>
        <v>Green (Lower than Mean)</v>
      </c>
      <c r="H27" s="56">
        <v>8608</v>
      </c>
      <c r="I27" s="264">
        <v>0.43506040892193309</v>
      </c>
      <c r="J27" s="263">
        <v>0</v>
      </c>
      <c r="K27" s="9" t="s">
        <v>179</v>
      </c>
      <c r="L27" s="21">
        <v>6161</v>
      </c>
      <c r="M27" s="39">
        <v>7996</v>
      </c>
      <c r="N27" s="265">
        <f t="shared" si="11"/>
        <v>0.77051025512756377</v>
      </c>
      <c r="O27" s="8">
        <f t="shared" si="2"/>
        <v>1.2487839303082251</v>
      </c>
      <c r="P27" s="247" t="str">
        <f t="shared" si="3"/>
        <v>1</v>
      </c>
      <c r="Q27" s="82" t="str">
        <f t="shared" si="4"/>
        <v>Orange (Higher than Mean)</v>
      </c>
      <c r="R27" s="39"/>
      <c r="S27" s="39"/>
      <c r="T27" s="265"/>
      <c r="V27" s="247"/>
      <c r="W27" s="69"/>
      <c r="X27" s="39">
        <v>67</v>
      </c>
      <c r="Y27" s="39">
        <v>0</v>
      </c>
      <c r="Z27" s="270">
        <v>0</v>
      </c>
      <c r="AA27" s="249" t="s">
        <v>295</v>
      </c>
      <c r="AB27" s="54">
        <v>5</v>
      </c>
      <c r="AC27" s="9">
        <v>2</v>
      </c>
      <c r="AD27" s="55">
        <f t="shared" si="12"/>
        <v>7</v>
      </c>
      <c r="AE27" s="39">
        <f t="shared" si="7"/>
        <v>16604</v>
      </c>
      <c r="AF27" s="263">
        <f t="shared" si="13"/>
        <v>2372</v>
      </c>
      <c r="AG27" s="8">
        <f t="shared" si="8"/>
        <v>0.46859892348838089</v>
      </c>
      <c r="AH27" s="247" t="str">
        <f t="shared" si="9"/>
        <v>0</v>
      </c>
      <c r="AI27" s="10" t="str">
        <f t="shared" si="23"/>
        <v>Gray (Mean)</v>
      </c>
    </row>
    <row r="28" spans="1:35" x14ac:dyDescent="0.2">
      <c r="A28" s="9" t="s">
        <v>186</v>
      </c>
      <c r="B28" s="9">
        <v>46</v>
      </c>
      <c r="C28" s="299">
        <v>46</v>
      </c>
      <c r="D28" s="263">
        <v>1.4833333333333332</v>
      </c>
      <c r="E28" s="8">
        <v>-1.5728722202132921</v>
      </c>
      <c r="F28" s="247" t="str">
        <f t="shared" si="0"/>
        <v>-1</v>
      </c>
      <c r="G28" s="82" t="str">
        <f t="shared" si="1"/>
        <v>Green (Lower than Mean)</v>
      </c>
      <c r="H28" s="56">
        <v>2709</v>
      </c>
      <c r="I28" s="264">
        <v>0.50609080841638976</v>
      </c>
      <c r="J28" s="263">
        <v>0</v>
      </c>
      <c r="K28" s="9" t="s">
        <v>179</v>
      </c>
      <c r="L28" s="21">
        <v>1726</v>
      </c>
      <c r="M28" s="39">
        <v>2402</v>
      </c>
      <c r="N28" s="265">
        <f t="shared" si="11"/>
        <v>0.71856786011656948</v>
      </c>
      <c r="O28" s="8">
        <f t="shared" si="2"/>
        <v>0.8099509587666277</v>
      </c>
      <c r="P28" s="247" t="str">
        <f t="shared" si="3"/>
        <v>0</v>
      </c>
      <c r="Q28" s="82" t="str">
        <f t="shared" si="4"/>
        <v>Gray (Mean)</v>
      </c>
      <c r="R28" s="39"/>
      <c r="S28" s="39"/>
      <c r="T28" s="265"/>
      <c r="V28" s="247"/>
      <c r="W28" s="69"/>
      <c r="X28" s="39">
        <v>34</v>
      </c>
      <c r="Y28" s="39">
        <v>0</v>
      </c>
      <c r="Z28" s="270">
        <v>0</v>
      </c>
      <c r="AA28" s="249" t="s">
        <v>295</v>
      </c>
      <c r="AB28" s="54">
        <v>3</v>
      </c>
      <c r="AC28" s="9">
        <v>9</v>
      </c>
      <c r="AD28" s="55">
        <f t="shared" si="12"/>
        <v>12</v>
      </c>
      <c r="AE28" s="39">
        <f t="shared" si="7"/>
        <v>5111</v>
      </c>
      <c r="AF28" s="263">
        <f t="shared" si="13"/>
        <v>425.91666666666669</v>
      </c>
      <c r="AG28" s="8">
        <f t="shared" si="8"/>
        <v>-1.3961324808071531</v>
      </c>
      <c r="AH28" s="247" t="str">
        <f t="shared" si="9"/>
        <v>-1</v>
      </c>
      <c r="AI28" s="10" t="str">
        <f t="shared" si="23"/>
        <v>Green (Lower than Mean)</v>
      </c>
    </row>
    <row r="29" spans="1:35" x14ac:dyDescent="0.2">
      <c r="A29" s="9" t="s">
        <v>7</v>
      </c>
      <c r="B29" s="9">
        <v>47</v>
      </c>
      <c r="C29" s="87">
        <v>47.1</v>
      </c>
      <c r="D29" s="263">
        <v>3.8469696969696972</v>
      </c>
      <c r="E29" s="8">
        <v>-0.72730871552417986</v>
      </c>
      <c r="F29" s="247" t="str">
        <f t="shared" si="0"/>
        <v>0</v>
      </c>
      <c r="G29" s="82" t="str">
        <f t="shared" si="1"/>
        <v>Gray (Mean)</v>
      </c>
      <c r="H29" s="56">
        <v>15855</v>
      </c>
      <c r="I29" s="264">
        <v>0.62485020498265531</v>
      </c>
      <c r="J29" s="263">
        <v>0</v>
      </c>
      <c r="K29" s="9" t="s">
        <v>179</v>
      </c>
      <c r="L29" s="21">
        <v>4294</v>
      </c>
      <c r="M29" s="39">
        <v>6176</v>
      </c>
      <c r="N29" s="265">
        <f t="shared" si="11"/>
        <v>0.69527202072538863</v>
      </c>
      <c r="O29" s="8">
        <f t="shared" si="2"/>
        <v>0.61313711484541722</v>
      </c>
      <c r="P29" s="247" t="str">
        <f t="shared" si="3"/>
        <v>0</v>
      </c>
      <c r="Q29" s="82" t="str">
        <f t="shared" si="4"/>
        <v>Gray (Mean)</v>
      </c>
      <c r="R29" s="39">
        <v>3588</v>
      </c>
      <c r="S29" s="39">
        <v>4210</v>
      </c>
      <c r="T29" s="265">
        <f t="shared" si="15"/>
        <v>0.85225653206650831</v>
      </c>
      <c r="U29" s="8">
        <f>(T29-$T$75)/$T$74</f>
        <v>0.7493514086941867</v>
      </c>
      <c r="V29" s="247" t="str">
        <f t="shared" ref="V29:V32" si="24">IF(U29&gt;=1,"1",(IF(U29&lt;=-1,"-1","0")))</f>
        <v>0</v>
      </c>
      <c r="W29" s="69" t="str">
        <f t="shared" ref="W29:W32" si="25">IF(U29&gt;=1,"Orange (Higher than Mean)",(IF(U29&lt;=-1,"Green (Lower than Mean)","Gray (Mean)")))</f>
        <v>Gray (Mean)</v>
      </c>
      <c r="X29" s="39">
        <v>68</v>
      </c>
      <c r="Y29" s="39">
        <v>41</v>
      </c>
      <c r="Z29" s="270">
        <v>0.6029411764705882</v>
      </c>
      <c r="AA29" s="249" t="s">
        <v>294</v>
      </c>
      <c r="AB29" s="54">
        <v>10</v>
      </c>
      <c r="AC29" s="9">
        <v>18</v>
      </c>
      <c r="AD29" s="55">
        <f t="shared" si="12"/>
        <v>28</v>
      </c>
      <c r="AE29" s="39">
        <f t="shared" si="7"/>
        <v>26241</v>
      </c>
      <c r="AF29" s="263">
        <f t="shared" si="13"/>
        <v>937.17857142857144</v>
      </c>
      <c r="AG29" s="8">
        <f t="shared" si="8"/>
        <v>-0.90624280686574465</v>
      </c>
      <c r="AH29" s="247" t="str">
        <f t="shared" si="9"/>
        <v>0</v>
      </c>
      <c r="AI29" s="10" t="str">
        <f t="shared" si="23"/>
        <v>Gray (Mean)</v>
      </c>
    </row>
    <row r="30" spans="1:35" x14ac:dyDescent="0.2">
      <c r="A30" s="9" t="s">
        <v>279</v>
      </c>
      <c r="B30" s="9">
        <v>48</v>
      </c>
      <c r="C30" s="299">
        <v>48</v>
      </c>
      <c r="D30" s="263">
        <v>5.4829545454545459</v>
      </c>
      <c r="E30" s="8">
        <v>-0.1420541038651611</v>
      </c>
      <c r="F30" s="247" t="str">
        <f t="shared" si="0"/>
        <v>0</v>
      </c>
      <c r="G30" s="82" t="str">
        <f t="shared" si="1"/>
        <v>Gray (Mean)</v>
      </c>
      <c r="H30" s="56">
        <v>21397</v>
      </c>
      <c r="I30" s="264">
        <v>0.46380333691639014</v>
      </c>
      <c r="J30" s="263">
        <v>0</v>
      </c>
      <c r="K30" s="9" t="s">
        <v>179</v>
      </c>
      <c r="L30" s="21">
        <v>3298</v>
      </c>
      <c r="M30" s="39">
        <v>7487</v>
      </c>
      <c r="N30" s="265">
        <f t="shared" si="11"/>
        <v>0.4404968612261253</v>
      </c>
      <c r="O30" s="8">
        <f t="shared" si="2"/>
        <v>-1.53931928025114</v>
      </c>
      <c r="P30" s="247" t="str">
        <f t="shared" si="3"/>
        <v>-2</v>
      </c>
      <c r="Q30" s="82" t="str">
        <f t="shared" si="4"/>
        <v>Blue (Much Lower than Mean)</v>
      </c>
      <c r="R30" s="39">
        <v>801</v>
      </c>
      <c r="S30" s="39">
        <v>801</v>
      </c>
      <c r="T30" s="265">
        <f t="shared" si="15"/>
        <v>1</v>
      </c>
      <c r="U30" s="8">
        <f>(T30-$T$75)/$T$74</f>
        <v>2.1030944383441783</v>
      </c>
      <c r="V30" s="247" t="str">
        <f t="shared" si="24"/>
        <v>1</v>
      </c>
      <c r="W30" s="69" t="str">
        <f t="shared" si="25"/>
        <v>Orange (Higher than Mean)</v>
      </c>
      <c r="X30" s="39">
        <v>110</v>
      </c>
      <c r="Y30" s="39">
        <v>0</v>
      </c>
      <c r="Z30" s="270">
        <v>0</v>
      </c>
      <c r="AA30" s="249" t="s">
        <v>295</v>
      </c>
      <c r="AB30" s="54">
        <v>8</v>
      </c>
      <c r="AC30" s="9">
        <v>10</v>
      </c>
      <c r="AD30" s="55">
        <f t="shared" si="12"/>
        <v>18</v>
      </c>
      <c r="AE30" s="39">
        <f t="shared" si="7"/>
        <v>29685</v>
      </c>
      <c r="AF30" s="263">
        <f t="shared" si="13"/>
        <v>1649.1666666666667</v>
      </c>
      <c r="AG30" s="8">
        <f t="shared" si="8"/>
        <v>-0.22401787952876731</v>
      </c>
      <c r="AH30" s="247" t="str">
        <f t="shared" si="9"/>
        <v>0</v>
      </c>
      <c r="AI30" s="10" t="str">
        <f t="shared" si="23"/>
        <v>Gray (Mean)</v>
      </c>
    </row>
    <row r="31" spans="1:35" x14ac:dyDescent="0.2">
      <c r="A31" s="9" t="s">
        <v>169</v>
      </c>
      <c r="B31" s="9">
        <v>49</v>
      </c>
      <c r="C31" s="299">
        <v>49</v>
      </c>
      <c r="D31" s="263">
        <v>5.8011363636363633</v>
      </c>
      <c r="E31" s="8">
        <v>-2.822824746470393E-2</v>
      </c>
      <c r="F31" s="247" t="str">
        <f t="shared" si="0"/>
        <v>0</v>
      </c>
      <c r="G31" s="82" t="str">
        <f t="shared" si="1"/>
        <v>Gray (Mean)</v>
      </c>
      <c r="H31" s="56">
        <v>14155</v>
      </c>
      <c r="I31" s="264">
        <v>0.57598021900388552</v>
      </c>
      <c r="J31" s="263">
        <v>0</v>
      </c>
      <c r="K31" s="9" t="s">
        <v>179</v>
      </c>
      <c r="L31" s="21">
        <v>3249</v>
      </c>
      <c r="M31" s="39">
        <v>6709</v>
      </c>
      <c r="N31" s="265">
        <f t="shared" si="11"/>
        <v>0.48427485467282755</v>
      </c>
      <c r="O31" s="8">
        <f t="shared" si="2"/>
        <v>-1.1694628855223521</v>
      </c>
      <c r="P31" s="247" t="str">
        <f t="shared" si="3"/>
        <v>-2</v>
      </c>
      <c r="Q31" s="82" t="str">
        <f t="shared" si="4"/>
        <v>Blue (Much Lower than Mean)</v>
      </c>
      <c r="R31" s="39">
        <v>579</v>
      </c>
      <c r="S31" s="39">
        <v>1096</v>
      </c>
      <c r="T31" s="265">
        <f t="shared" si="15"/>
        <v>0.52828467153284675</v>
      </c>
      <c r="U31" s="8">
        <f>(T31-$T$75)/$T$74</f>
        <v>-2.2191361605675057</v>
      </c>
      <c r="V31" s="247" t="str">
        <f t="shared" si="24"/>
        <v>-1</v>
      </c>
      <c r="W31" s="69" t="str">
        <f t="shared" si="25"/>
        <v>Green (Lower than Mean)</v>
      </c>
      <c r="X31" s="39">
        <v>73</v>
      </c>
      <c r="Y31" s="39">
        <v>47</v>
      </c>
      <c r="Z31" s="270">
        <v>0.64383561643835618</v>
      </c>
      <c r="AA31" s="249" t="s">
        <v>294</v>
      </c>
      <c r="AB31" s="54">
        <v>3</v>
      </c>
      <c r="AC31" s="9">
        <v>10</v>
      </c>
      <c r="AD31" s="55">
        <f t="shared" si="12"/>
        <v>13</v>
      </c>
      <c r="AE31" s="39">
        <f t="shared" si="7"/>
        <v>21960</v>
      </c>
      <c r="AF31" s="263">
        <f t="shared" si="13"/>
        <v>1689.2307692307693</v>
      </c>
      <c r="AG31" s="8">
        <f t="shared" si="8"/>
        <v>-0.18562857268020863</v>
      </c>
      <c r="AH31" s="247" t="str">
        <f t="shared" si="9"/>
        <v>0</v>
      </c>
      <c r="AI31" s="10" t="str">
        <f t="shared" si="23"/>
        <v>Gray (Mean)</v>
      </c>
    </row>
    <row r="32" spans="1:35" x14ac:dyDescent="0.2">
      <c r="A32" s="9" t="s">
        <v>14</v>
      </c>
      <c r="B32" s="9">
        <v>50</v>
      </c>
      <c r="C32" s="299">
        <v>50</v>
      </c>
      <c r="D32" s="263">
        <v>4.4954545454545451</v>
      </c>
      <c r="E32" s="8">
        <v>-0.49532077962229532</v>
      </c>
      <c r="F32" s="247" t="str">
        <f t="shared" si="0"/>
        <v>0</v>
      </c>
      <c r="G32" s="82" t="str">
        <f t="shared" si="1"/>
        <v>Gray (Mean)</v>
      </c>
      <c r="H32" s="56">
        <v>13349</v>
      </c>
      <c r="I32" s="264">
        <v>0.52857891976927107</v>
      </c>
      <c r="J32" s="263">
        <v>0</v>
      </c>
      <c r="K32" s="9" t="s">
        <v>179</v>
      </c>
      <c r="L32" s="21">
        <v>2439</v>
      </c>
      <c r="M32" s="39">
        <v>4355</v>
      </c>
      <c r="N32" s="265">
        <f t="shared" si="11"/>
        <v>0.56004592422502875</v>
      </c>
      <c r="O32" s="8">
        <f t="shared" si="2"/>
        <v>-0.52931443642909159</v>
      </c>
      <c r="P32" s="247" t="str">
        <f t="shared" si="3"/>
        <v>0</v>
      </c>
      <c r="Q32" s="82" t="str">
        <f t="shared" si="4"/>
        <v>Gray (Mean)</v>
      </c>
      <c r="R32" s="39">
        <v>1872</v>
      </c>
      <c r="S32" s="39">
        <v>3115</v>
      </c>
      <c r="T32" s="265">
        <f t="shared" si="15"/>
        <v>0.60096308186195824</v>
      </c>
      <c r="U32" s="8">
        <f>(T32-$T$75)/$T$74</f>
        <v>-1.5531988249597684</v>
      </c>
      <c r="V32" s="247" t="str">
        <f t="shared" si="24"/>
        <v>-1</v>
      </c>
      <c r="W32" s="69" t="str">
        <f t="shared" si="25"/>
        <v>Green (Lower than Mean)</v>
      </c>
      <c r="X32" s="39">
        <v>66</v>
      </c>
      <c r="Y32" s="39">
        <v>0</v>
      </c>
      <c r="Z32" s="270">
        <v>0</v>
      </c>
      <c r="AA32" s="249" t="s">
        <v>295</v>
      </c>
      <c r="AB32" s="54">
        <v>5</v>
      </c>
      <c r="AC32" s="9">
        <v>9</v>
      </c>
      <c r="AD32" s="55">
        <f t="shared" si="12"/>
        <v>14</v>
      </c>
      <c r="AE32" s="39">
        <f t="shared" si="7"/>
        <v>20819</v>
      </c>
      <c r="AF32" s="263">
        <f t="shared" si="13"/>
        <v>1487.0714285714287</v>
      </c>
      <c r="AG32" s="8">
        <f t="shared" si="8"/>
        <v>-0.37933706642361709</v>
      </c>
      <c r="AH32" s="247" t="str">
        <f t="shared" si="9"/>
        <v>0</v>
      </c>
      <c r="AI32" s="10" t="str">
        <f t="shared" si="23"/>
        <v>Gray (Mean)</v>
      </c>
    </row>
    <row r="33" spans="1:35" x14ac:dyDescent="0.2">
      <c r="A33" s="9" t="s">
        <v>185</v>
      </c>
      <c r="B33" s="9">
        <v>51</v>
      </c>
      <c r="C33" s="299">
        <v>51</v>
      </c>
      <c r="D33" s="263">
        <v>8.786363636363637</v>
      </c>
      <c r="E33" s="8">
        <v>1.0397021981210166</v>
      </c>
      <c r="F33" s="247" t="str">
        <f t="shared" si="0"/>
        <v>1</v>
      </c>
      <c r="G33" s="82" t="str">
        <f t="shared" si="1"/>
        <v>Orange (Higher than Mean)</v>
      </c>
      <c r="H33" s="56">
        <v>16817</v>
      </c>
      <c r="I33" s="264">
        <v>0.50799785930903252</v>
      </c>
      <c r="J33" s="263">
        <v>0</v>
      </c>
      <c r="K33" s="9" t="s">
        <v>179</v>
      </c>
      <c r="L33" s="21">
        <v>2147</v>
      </c>
      <c r="M33" s="39">
        <v>3788</v>
      </c>
      <c r="N33" s="265">
        <f t="shared" si="11"/>
        <v>0.5667898627243928</v>
      </c>
      <c r="O33" s="8">
        <f t="shared" si="2"/>
        <v>-0.47233857748105307</v>
      </c>
      <c r="P33" s="247" t="str">
        <f t="shared" si="3"/>
        <v>0</v>
      </c>
      <c r="Q33" s="82" t="str">
        <f t="shared" si="4"/>
        <v>Gray (Mean)</v>
      </c>
      <c r="R33" s="39"/>
      <c r="S33" s="39"/>
      <c r="T33" s="265"/>
      <c r="V33" s="247"/>
      <c r="W33" s="69"/>
      <c r="X33" s="39">
        <v>42</v>
      </c>
      <c r="Y33" s="39">
        <v>0</v>
      </c>
      <c r="Z33" s="270">
        <v>0</v>
      </c>
      <c r="AA33" s="249" t="s">
        <v>295</v>
      </c>
      <c r="AB33" s="54">
        <v>8</v>
      </c>
      <c r="AC33" s="9">
        <v>7</v>
      </c>
      <c r="AD33" s="55">
        <f t="shared" si="12"/>
        <v>15</v>
      </c>
      <c r="AE33" s="39">
        <f t="shared" si="7"/>
        <v>20605</v>
      </c>
      <c r="AF33" s="263">
        <f t="shared" si="13"/>
        <v>1373.6666666666667</v>
      </c>
      <c r="AG33" s="8">
        <f t="shared" si="8"/>
        <v>-0.48800118028674427</v>
      </c>
      <c r="AH33" s="247" t="str">
        <f t="shared" si="9"/>
        <v>0</v>
      </c>
      <c r="AI33" s="10" t="str">
        <f t="shared" si="23"/>
        <v>Gray (Mean)</v>
      </c>
    </row>
    <row r="34" spans="1:35" x14ac:dyDescent="0.2">
      <c r="A34" s="9" t="s">
        <v>170</v>
      </c>
      <c r="B34" s="9">
        <v>52</v>
      </c>
      <c r="C34" s="299">
        <v>52</v>
      </c>
      <c r="D34" s="263">
        <v>3.8390909090909093</v>
      </c>
      <c r="E34" s="8">
        <v>-0.73012726053981014</v>
      </c>
      <c r="F34" s="247" t="str">
        <f t="shared" si="0"/>
        <v>0</v>
      </c>
      <c r="G34" s="82" t="str">
        <f t="shared" si="1"/>
        <v>Gray (Mean)</v>
      </c>
      <c r="H34" s="56">
        <v>9846</v>
      </c>
      <c r="I34" s="264">
        <v>0.5271176112126752</v>
      </c>
      <c r="J34" s="263">
        <v>0</v>
      </c>
      <c r="K34" s="9" t="s">
        <v>179</v>
      </c>
      <c r="L34" s="21">
        <v>3315</v>
      </c>
      <c r="M34" s="39">
        <v>6022</v>
      </c>
      <c r="N34" s="265">
        <f t="shared" si="11"/>
        <v>0.5504815675855198</v>
      </c>
      <c r="O34" s="8">
        <f t="shared" ref="O34:O65" si="26">(N34-$N$75)/$N$74</f>
        <v>-0.61011847028449873</v>
      </c>
      <c r="P34" s="247" t="str">
        <f t="shared" si="3"/>
        <v>0</v>
      </c>
      <c r="Q34" s="82" t="str">
        <f t="shared" si="4"/>
        <v>Gray (Mean)</v>
      </c>
      <c r="R34" s="39"/>
      <c r="S34" s="39"/>
      <c r="T34" s="265"/>
      <c r="V34" s="247"/>
      <c r="W34" s="69"/>
      <c r="X34" s="39">
        <v>55</v>
      </c>
      <c r="Y34" s="39">
        <v>0</v>
      </c>
      <c r="Z34" s="270">
        <v>0</v>
      </c>
      <c r="AA34" s="249" t="s">
        <v>295</v>
      </c>
      <c r="AB34" s="54">
        <v>5</v>
      </c>
      <c r="AC34" s="9">
        <v>6</v>
      </c>
      <c r="AD34" s="55">
        <f t="shared" si="12"/>
        <v>11</v>
      </c>
      <c r="AE34" s="39">
        <f t="shared" ref="AE34:AE65" si="27">H34+M34+S34</f>
        <v>15868</v>
      </c>
      <c r="AF34" s="263">
        <f t="shared" si="13"/>
        <v>1442.5454545454545</v>
      </c>
      <c r="AG34" s="8">
        <f t="shared" ref="AG34:AG65" si="28">(AF34-$AF$75)/$AF$74</f>
        <v>-0.42200172556278448</v>
      </c>
      <c r="AH34" s="247" t="str">
        <f t="shared" si="9"/>
        <v>0</v>
      </c>
      <c r="AI34" s="10" t="str">
        <f t="shared" si="23"/>
        <v>Gray (Mean)</v>
      </c>
    </row>
    <row r="35" spans="1:35" x14ac:dyDescent="0.2">
      <c r="A35" s="9" t="s">
        <v>284</v>
      </c>
      <c r="B35" s="9">
        <v>54</v>
      </c>
      <c r="C35" s="299">
        <v>54</v>
      </c>
      <c r="D35" s="263">
        <v>8.8515151515151516</v>
      </c>
      <c r="E35" s="8">
        <v>1.0630093972887291</v>
      </c>
      <c r="F35" s="247" t="str">
        <f t="shared" si="0"/>
        <v>1</v>
      </c>
      <c r="G35" s="82" t="str">
        <f t="shared" si="1"/>
        <v>Orange (Higher than Mean)</v>
      </c>
      <c r="H35" s="56">
        <v>13540</v>
      </c>
      <c r="I35" s="264">
        <v>0.50406203840472674</v>
      </c>
      <c r="J35" s="263">
        <v>0</v>
      </c>
      <c r="K35" s="9" t="s">
        <v>179</v>
      </c>
      <c r="L35" s="21">
        <v>2876</v>
      </c>
      <c r="M35" s="39">
        <v>4912</v>
      </c>
      <c r="N35" s="265">
        <f t="shared" si="11"/>
        <v>0.58550488599348538</v>
      </c>
      <c r="O35" s="8">
        <f t="shared" si="26"/>
        <v>-0.31422555108117883</v>
      </c>
      <c r="P35" s="247" t="str">
        <f t="shared" si="3"/>
        <v>0</v>
      </c>
      <c r="Q35" s="82" t="str">
        <f t="shared" si="4"/>
        <v>Gray (Mean)</v>
      </c>
      <c r="R35" s="39">
        <v>1343</v>
      </c>
      <c r="S35" s="39">
        <v>2644</v>
      </c>
      <c r="T35" s="265">
        <f t="shared" si="15"/>
        <v>0.50794251134644475</v>
      </c>
      <c r="U35" s="8">
        <f>(T35-$T$75)/$T$74</f>
        <v>-2.4055271932510069</v>
      </c>
      <c r="V35" s="247" t="str">
        <f t="shared" ref="V35" si="29">IF(U35&gt;=1,"1",(IF(U35&lt;=-1,"-1","0")))</f>
        <v>-1</v>
      </c>
      <c r="W35" s="69" t="str">
        <f t="shared" ref="W35" si="30">IF(U35&gt;=1,"Orange (Higher than Mean)",(IF(U35&lt;=-1,"Green (Lower than Mean)","Gray (Mean)")))</f>
        <v>Green (Lower than Mean)</v>
      </c>
      <c r="X35" s="39">
        <v>60</v>
      </c>
      <c r="Y35" s="39">
        <v>43</v>
      </c>
      <c r="Z35" s="270">
        <v>0.71666666666666667</v>
      </c>
      <c r="AA35" s="249" t="s">
        <v>294</v>
      </c>
      <c r="AB35" s="54">
        <v>3</v>
      </c>
      <c r="AC35" s="9">
        <v>4</v>
      </c>
      <c r="AD35" s="55">
        <f t="shared" si="12"/>
        <v>7</v>
      </c>
      <c r="AE35" s="39">
        <f t="shared" si="27"/>
        <v>21096</v>
      </c>
      <c r="AF35" s="263">
        <f t="shared" si="13"/>
        <v>3013.7142857142858</v>
      </c>
      <c r="AG35" s="8">
        <f t="shared" si="28"/>
        <v>1.08348769040818</v>
      </c>
      <c r="AH35" s="247" t="str">
        <f t="shared" si="9"/>
        <v>1</v>
      </c>
      <c r="AI35" s="10" t="str">
        <f t="shared" si="23"/>
        <v>Orange (Higher than Mean)</v>
      </c>
    </row>
    <row r="36" spans="1:35" x14ac:dyDescent="0.2">
      <c r="A36" s="9" t="s">
        <v>12</v>
      </c>
      <c r="B36" s="9">
        <v>55</v>
      </c>
      <c r="C36" s="299">
        <v>55</v>
      </c>
      <c r="D36" s="263">
        <v>5.081818181818182</v>
      </c>
      <c r="E36" s="8">
        <v>-0.28555598711288072</v>
      </c>
      <c r="F36" s="247" t="str">
        <f t="shared" si="0"/>
        <v>0</v>
      </c>
      <c r="G36" s="82" t="str">
        <f t="shared" si="1"/>
        <v>Gray (Mean)</v>
      </c>
      <c r="H36" s="56">
        <v>6319</v>
      </c>
      <c r="I36" s="264">
        <v>0.495806298464947</v>
      </c>
      <c r="J36" s="263">
        <v>0</v>
      </c>
      <c r="K36" s="9" t="s">
        <v>179</v>
      </c>
      <c r="L36" s="21">
        <v>5480</v>
      </c>
      <c r="M36" s="39">
        <v>9743</v>
      </c>
      <c r="N36" s="265">
        <f t="shared" si="11"/>
        <v>0.56245509596633481</v>
      </c>
      <c r="O36" s="8">
        <f t="shared" si="26"/>
        <v>-0.50896065809508129</v>
      </c>
      <c r="P36" s="247" t="str">
        <f t="shared" si="3"/>
        <v>0</v>
      </c>
      <c r="Q36" s="82" t="str">
        <f t="shared" si="4"/>
        <v>Gray (Mean)</v>
      </c>
      <c r="R36" s="39"/>
      <c r="S36" s="39"/>
      <c r="T36" s="265"/>
      <c r="V36" s="247"/>
      <c r="W36" s="69"/>
      <c r="X36" s="39">
        <v>36</v>
      </c>
      <c r="Y36" s="39">
        <v>0</v>
      </c>
      <c r="Z36" s="270">
        <v>0</v>
      </c>
      <c r="AA36" s="249" t="s">
        <v>295</v>
      </c>
      <c r="AB36" s="54">
        <v>3</v>
      </c>
      <c r="AC36" s="9">
        <v>10</v>
      </c>
      <c r="AD36" s="55">
        <f t="shared" si="12"/>
        <v>13</v>
      </c>
      <c r="AE36" s="39">
        <f t="shared" si="27"/>
        <v>16062</v>
      </c>
      <c r="AF36" s="263">
        <f t="shared" si="13"/>
        <v>1235.5384615384614</v>
      </c>
      <c r="AG36" s="8">
        <f t="shared" si="28"/>
        <v>-0.62035522572238333</v>
      </c>
      <c r="AH36" s="247" t="str">
        <f t="shared" si="9"/>
        <v>0</v>
      </c>
      <c r="AI36" s="10" t="str">
        <f t="shared" si="23"/>
        <v>Gray (Mean)</v>
      </c>
    </row>
    <row r="37" spans="1:35" x14ac:dyDescent="0.2">
      <c r="A37" s="9" t="s">
        <v>278</v>
      </c>
      <c r="B37" s="9">
        <v>56</v>
      </c>
      <c r="C37" s="299">
        <v>56</v>
      </c>
      <c r="D37" s="263">
        <v>2.6031818181818185</v>
      </c>
      <c r="E37" s="8">
        <v>-1.172259408472444</v>
      </c>
      <c r="F37" s="247" t="str">
        <f t="shared" si="0"/>
        <v>-1</v>
      </c>
      <c r="G37" s="82" t="str">
        <f t="shared" si="1"/>
        <v>Green (Lower than Mean)</v>
      </c>
      <c r="H37" s="56">
        <v>15326</v>
      </c>
      <c r="I37" s="264">
        <v>0.27926399582408978</v>
      </c>
      <c r="J37" s="263">
        <v>-1</v>
      </c>
      <c r="K37" s="9" t="s">
        <v>180</v>
      </c>
      <c r="L37" s="21">
        <v>3149</v>
      </c>
      <c r="M37" s="39">
        <v>3583</v>
      </c>
      <c r="N37" s="265">
        <f t="shared" si="11"/>
        <v>0.87887245325146524</v>
      </c>
      <c r="O37" s="8">
        <f t="shared" si="26"/>
        <v>2.164277052938127</v>
      </c>
      <c r="P37" s="247" t="str">
        <f t="shared" si="3"/>
        <v>2</v>
      </c>
      <c r="Q37" s="82" t="str">
        <f t="shared" si="4"/>
        <v>Red (Much Higher than Mean)</v>
      </c>
      <c r="R37" s="39">
        <v>2763</v>
      </c>
      <c r="S37" s="39">
        <v>3839</v>
      </c>
      <c r="T37" s="265">
        <f t="shared" si="15"/>
        <v>0.71971867673873402</v>
      </c>
      <c r="U37" s="8">
        <f>(T37-$T$75)/$T$74</f>
        <v>-0.4650657179939609</v>
      </c>
      <c r="V37" s="247" t="str">
        <f t="shared" ref="V37" si="31">IF(U37&gt;=1,"1",(IF(U37&lt;=-1,"-1","0")))</f>
        <v>0</v>
      </c>
      <c r="W37" s="69" t="str">
        <f t="shared" ref="W37" si="32">IF(U37&gt;=1,"Orange (Higher than Mean)",(IF(U37&lt;=-1,"Green (Lower than Mean)","Gray (Mean)")))</f>
        <v>Gray (Mean)</v>
      </c>
      <c r="X37" s="39">
        <v>65</v>
      </c>
      <c r="Y37" s="39">
        <v>0</v>
      </c>
      <c r="Z37" s="270">
        <v>0</v>
      </c>
      <c r="AA37" s="249" t="s">
        <v>295</v>
      </c>
      <c r="AB37" s="54">
        <v>8</v>
      </c>
      <c r="AC37" s="9">
        <v>6</v>
      </c>
      <c r="AD37" s="55">
        <f t="shared" si="12"/>
        <v>14</v>
      </c>
      <c r="AE37" s="39">
        <f t="shared" si="27"/>
        <v>22748</v>
      </c>
      <c r="AF37" s="263">
        <f t="shared" si="13"/>
        <v>1624.8571428571429</v>
      </c>
      <c r="AG37" s="8">
        <f t="shared" si="28"/>
        <v>-0.24731119471966653</v>
      </c>
      <c r="AH37" s="247" t="str">
        <f t="shared" si="9"/>
        <v>0</v>
      </c>
      <c r="AI37" s="10" t="str">
        <f t="shared" si="23"/>
        <v>Gray (Mean)</v>
      </c>
    </row>
    <row r="38" spans="1:35" x14ac:dyDescent="0.2">
      <c r="A38" s="9" t="s">
        <v>16</v>
      </c>
      <c r="B38" s="9">
        <v>57</v>
      </c>
      <c r="C38" s="299">
        <v>57</v>
      </c>
      <c r="D38" s="263">
        <v>2.4420454545454544</v>
      </c>
      <c r="E38" s="8">
        <v>-1.2299040743209617</v>
      </c>
      <c r="F38" s="247" t="str">
        <f t="shared" si="0"/>
        <v>-1</v>
      </c>
      <c r="G38" s="82" t="str">
        <f t="shared" si="1"/>
        <v>Green (Lower than Mean)</v>
      </c>
      <c r="H38" s="56">
        <v>5286</v>
      </c>
      <c r="I38" s="264">
        <v>0.45970488081725314</v>
      </c>
      <c r="J38" s="263">
        <v>0</v>
      </c>
      <c r="K38" s="9" t="s">
        <v>179</v>
      </c>
      <c r="L38" s="21">
        <v>9540</v>
      </c>
      <c r="M38" s="39">
        <v>15374</v>
      </c>
      <c r="N38" s="265">
        <f t="shared" si="11"/>
        <v>0.62052816443345904</v>
      </c>
      <c r="O38" s="8">
        <f t="shared" si="26"/>
        <v>-1.8332969545628242E-2</v>
      </c>
      <c r="P38" s="247" t="str">
        <f t="shared" si="3"/>
        <v>0</v>
      </c>
      <c r="Q38" s="82" t="str">
        <f t="shared" si="4"/>
        <v>Gray (Mean)</v>
      </c>
      <c r="R38" s="39"/>
      <c r="S38" s="39"/>
      <c r="T38" s="265"/>
      <c r="V38" s="247"/>
      <c r="W38" s="69"/>
      <c r="X38" s="39">
        <v>18</v>
      </c>
      <c r="Y38" s="39">
        <v>0</v>
      </c>
      <c r="Z38" s="270">
        <v>0</v>
      </c>
      <c r="AA38" s="249" t="s">
        <v>295</v>
      </c>
      <c r="AB38" s="54">
        <v>4</v>
      </c>
      <c r="AC38" s="9">
        <v>4</v>
      </c>
      <c r="AD38" s="55">
        <f t="shared" si="12"/>
        <v>8</v>
      </c>
      <c r="AE38" s="39">
        <f t="shared" si="27"/>
        <v>20660</v>
      </c>
      <c r="AF38" s="263">
        <f t="shared" si="13"/>
        <v>2582.5</v>
      </c>
      <c r="AG38" s="8">
        <f t="shared" si="28"/>
        <v>0.67029941281525618</v>
      </c>
      <c r="AH38" s="247" t="str">
        <f t="shared" si="9"/>
        <v>0</v>
      </c>
      <c r="AI38" s="10" t="str">
        <f t="shared" si="23"/>
        <v>Gray (Mean)</v>
      </c>
    </row>
    <row r="39" spans="1:35" x14ac:dyDescent="0.2">
      <c r="A39" s="9" t="s">
        <v>187</v>
      </c>
      <c r="B39" s="9">
        <v>58</v>
      </c>
      <c r="C39" s="299">
        <v>58</v>
      </c>
      <c r="D39" s="263">
        <v>3.7</v>
      </c>
      <c r="E39" s="8">
        <v>-0.77988542062343869</v>
      </c>
      <c r="F39" s="247" t="str">
        <f t="shared" si="0"/>
        <v>0</v>
      </c>
      <c r="G39" s="82" t="str">
        <f t="shared" si="1"/>
        <v>Gray (Mean)</v>
      </c>
      <c r="H39" s="56">
        <v>15902</v>
      </c>
      <c r="I39" s="264">
        <v>0.47088416551377188</v>
      </c>
      <c r="J39" s="263">
        <v>0</v>
      </c>
      <c r="K39" s="9" t="s">
        <v>179</v>
      </c>
      <c r="L39" s="21">
        <v>7884</v>
      </c>
      <c r="M39" s="39">
        <v>10633</v>
      </c>
      <c r="N39" s="265">
        <f t="shared" si="11"/>
        <v>0.74146524969434779</v>
      </c>
      <c r="O39" s="8">
        <f t="shared" si="26"/>
        <v>1.0033985174869224</v>
      </c>
      <c r="P39" s="247" t="str">
        <f t="shared" si="3"/>
        <v>1</v>
      </c>
      <c r="Q39" s="82" t="str">
        <f t="shared" si="4"/>
        <v>Orange (Higher than Mean)</v>
      </c>
      <c r="R39" s="39">
        <v>898</v>
      </c>
      <c r="S39" s="39">
        <v>898</v>
      </c>
      <c r="T39" s="265">
        <f t="shared" si="15"/>
        <v>1</v>
      </c>
      <c r="U39" s="8">
        <f>(T39-$T$75)/$T$74</f>
        <v>2.1030944383441783</v>
      </c>
      <c r="V39" s="247" t="str">
        <f t="shared" ref="V39:V42" si="33">IF(U39&gt;=1,"1",(IF(U39&lt;=-1,"-1","0")))</f>
        <v>1</v>
      </c>
      <c r="W39" s="69" t="str">
        <f t="shared" ref="W39:W42" si="34">IF(U39&gt;=1,"Orange (Higher than Mean)",(IF(U39&lt;=-1,"Green (Lower than Mean)","Gray (Mean)")))</f>
        <v>Orange (Higher than Mean)</v>
      </c>
      <c r="X39" s="39">
        <v>80</v>
      </c>
      <c r="Y39" s="39">
        <v>41</v>
      </c>
      <c r="Z39" s="270">
        <v>0.51249999999999996</v>
      </c>
      <c r="AA39" s="249" t="s">
        <v>294</v>
      </c>
      <c r="AB39" s="54">
        <v>9</v>
      </c>
      <c r="AC39" s="9">
        <v>9</v>
      </c>
      <c r="AD39" s="55">
        <f t="shared" si="12"/>
        <v>18</v>
      </c>
      <c r="AE39" s="39">
        <f t="shared" si="27"/>
        <v>27433</v>
      </c>
      <c r="AF39" s="263">
        <f t="shared" si="13"/>
        <v>1524.0555555555557</v>
      </c>
      <c r="AG39" s="8">
        <f t="shared" si="28"/>
        <v>-0.34389898324059709</v>
      </c>
      <c r="AH39" s="247" t="str">
        <f t="shared" si="9"/>
        <v>0</v>
      </c>
      <c r="AI39" s="10" t="str">
        <f t="shared" si="23"/>
        <v>Gray (Mean)</v>
      </c>
    </row>
    <row r="40" spans="1:35" x14ac:dyDescent="0.2">
      <c r="A40" s="9" t="s">
        <v>277</v>
      </c>
      <c r="B40" s="9">
        <v>59</v>
      </c>
      <c r="C40" s="299">
        <v>59</v>
      </c>
      <c r="D40" s="263">
        <v>5.622727272727273</v>
      </c>
      <c r="E40" s="8">
        <v>-9.2052031232103051E-2</v>
      </c>
      <c r="F40" s="247" t="str">
        <f t="shared" si="0"/>
        <v>0</v>
      </c>
      <c r="G40" s="82" t="str">
        <f t="shared" si="1"/>
        <v>Gray (Mean)</v>
      </c>
      <c r="H40" s="56">
        <v>12861</v>
      </c>
      <c r="I40" s="264">
        <v>0.53526164372910345</v>
      </c>
      <c r="J40" s="263">
        <v>0</v>
      </c>
      <c r="K40" s="9" t="s">
        <v>179</v>
      </c>
      <c r="L40" s="21">
        <v>2586</v>
      </c>
      <c r="M40" s="39">
        <v>4304</v>
      </c>
      <c r="N40" s="265">
        <f t="shared" si="11"/>
        <v>0.60083643122676578</v>
      </c>
      <c r="O40" s="8">
        <f t="shared" si="26"/>
        <v>-0.18469768561365882</v>
      </c>
      <c r="P40" s="247" t="str">
        <f t="shared" si="3"/>
        <v>0</v>
      </c>
      <c r="Q40" s="82" t="str">
        <f t="shared" si="4"/>
        <v>Gray (Mean)</v>
      </c>
      <c r="R40" s="39">
        <v>2313</v>
      </c>
      <c r="S40" s="39">
        <v>2903</v>
      </c>
      <c r="T40" s="265">
        <f t="shared" si="15"/>
        <v>0.79676197037547369</v>
      </c>
      <c r="U40" s="8">
        <f>(T40-$T$75)/$T$74</f>
        <v>0.24086614620841604</v>
      </c>
      <c r="V40" s="247" t="str">
        <f t="shared" si="33"/>
        <v>0</v>
      </c>
      <c r="W40" s="69" t="str">
        <f t="shared" si="34"/>
        <v>Gray (Mean)</v>
      </c>
      <c r="X40" s="39">
        <v>67</v>
      </c>
      <c r="Y40" s="39">
        <v>0</v>
      </c>
      <c r="Z40" s="270">
        <v>0</v>
      </c>
      <c r="AA40" s="249" t="s">
        <v>295</v>
      </c>
      <c r="AB40" s="54">
        <v>9</v>
      </c>
      <c r="AC40" s="9">
        <v>17</v>
      </c>
      <c r="AD40" s="55">
        <f t="shared" si="12"/>
        <v>26</v>
      </c>
      <c r="AE40" s="39">
        <f t="shared" si="27"/>
        <v>20068</v>
      </c>
      <c r="AF40" s="263">
        <f t="shared" si="13"/>
        <v>771.84615384615381</v>
      </c>
      <c r="AG40" s="8">
        <f t="shared" si="28"/>
        <v>-1.064663849753958</v>
      </c>
      <c r="AH40" s="247" t="str">
        <f t="shared" si="9"/>
        <v>-1</v>
      </c>
      <c r="AI40" s="10" t="str">
        <f t="shared" si="23"/>
        <v>Green (Lower than Mean)</v>
      </c>
    </row>
    <row r="41" spans="1:35" x14ac:dyDescent="0.2">
      <c r="A41" s="9" t="s">
        <v>286</v>
      </c>
      <c r="B41" s="9">
        <v>61</v>
      </c>
      <c r="C41" s="299">
        <v>61</v>
      </c>
      <c r="D41" s="263">
        <v>8.3473484848484851</v>
      </c>
      <c r="E41" s="8">
        <v>0.8826496176827664</v>
      </c>
      <c r="F41" s="247" t="str">
        <f t="shared" si="0"/>
        <v>0</v>
      </c>
      <c r="G41" s="82" t="str">
        <f t="shared" si="1"/>
        <v>Gray (Mean)</v>
      </c>
      <c r="H41" s="56">
        <v>41440</v>
      </c>
      <c r="I41" s="264">
        <v>0.62311776061776059</v>
      </c>
      <c r="J41" s="263">
        <v>0</v>
      </c>
      <c r="K41" s="9" t="s">
        <v>179</v>
      </c>
      <c r="L41" s="21">
        <v>6753</v>
      </c>
      <c r="M41" s="39">
        <v>11265</v>
      </c>
      <c r="N41" s="265">
        <f t="shared" si="11"/>
        <v>0.59946737683089213</v>
      </c>
      <c r="O41" s="8">
        <f t="shared" si="26"/>
        <v>-0.19626407966645817</v>
      </c>
      <c r="P41" s="247" t="str">
        <f t="shared" si="3"/>
        <v>0</v>
      </c>
      <c r="Q41" s="82" t="str">
        <f t="shared" si="4"/>
        <v>Gray (Mean)</v>
      </c>
      <c r="R41" s="39">
        <v>3529</v>
      </c>
      <c r="S41" s="39">
        <v>4335</v>
      </c>
      <c r="T41" s="265">
        <f t="shared" si="15"/>
        <v>0.81407151095732411</v>
      </c>
      <c r="U41" s="8">
        <f>(T41-$T$75)/$T$74</f>
        <v>0.39946990877660027</v>
      </c>
      <c r="V41" s="247" t="str">
        <f t="shared" si="33"/>
        <v>0</v>
      </c>
      <c r="W41" s="69" t="str">
        <f t="shared" si="34"/>
        <v>Gray (Mean)</v>
      </c>
      <c r="X41" s="39">
        <v>146</v>
      </c>
      <c r="Y41" s="39">
        <v>33</v>
      </c>
      <c r="Z41" s="270">
        <v>0.22602739726027396</v>
      </c>
      <c r="AA41" s="249" t="s">
        <v>177</v>
      </c>
      <c r="AB41" s="54">
        <v>10</v>
      </c>
      <c r="AC41" s="9">
        <v>6</v>
      </c>
      <c r="AD41" s="55">
        <f t="shared" si="12"/>
        <v>16</v>
      </c>
      <c r="AE41" s="39">
        <f t="shared" si="27"/>
        <v>57040</v>
      </c>
      <c r="AF41" s="263">
        <f t="shared" si="13"/>
        <v>3565</v>
      </c>
      <c r="AG41" s="8">
        <f t="shared" si="28"/>
        <v>1.6117280625238311</v>
      </c>
      <c r="AH41" s="271">
        <v>2</v>
      </c>
      <c r="AI41" s="5" t="s">
        <v>41</v>
      </c>
    </row>
    <row r="42" spans="1:35" x14ac:dyDescent="0.2">
      <c r="A42" s="9" t="s">
        <v>156</v>
      </c>
      <c r="B42" s="9">
        <v>64</v>
      </c>
      <c r="C42" s="299">
        <v>64</v>
      </c>
      <c r="D42" s="263">
        <v>10.104545454545455</v>
      </c>
      <c r="E42" s="8">
        <v>1.5112664603514832</v>
      </c>
      <c r="F42" s="247" t="str">
        <f t="shared" si="0"/>
        <v>1</v>
      </c>
      <c r="G42" s="82" t="str">
        <f t="shared" si="1"/>
        <v>Orange (Higher than Mean)</v>
      </c>
      <c r="H42" s="56">
        <v>29355</v>
      </c>
      <c r="I42" s="264">
        <v>0.50165218872423778</v>
      </c>
      <c r="J42" s="263">
        <v>0</v>
      </c>
      <c r="K42" s="9" t="s">
        <v>179</v>
      </c>
      <c r="L42" s="21">
        <v>6839</v>
      </c>
      <c r="M42" s="39">
        <v>8667</v>
      </c>
      <c r="N42" s="265">
        <f t="shared" si="11"/>
        <v>0.78908503519095419</v>
      </c>
      <c r="O42" s="8">
        <f t="shared" si="26"/>
        <v>1.4057121183369814</v>
      </c>
      <c r="P42" s="247" t="str">
        <f t="shared" si="3"/>
        <v>1</v>
      </c>
      <c r="Q42" s="82" t="str">
        <f t="shared" si="4"/>
        <v>Orange (Higher than Mean)</v>
      </c>
      <c r="R42" s="39">
        <v>1721</v>
      </c>
      <c r="S42" s="39">
        <v>2195</v>
      </c>
      <c r="T42" s="265">
        <f t="shared" si="15"/>
        <v>0.78405466970387239</v>
      </c>
      <c r="U42" s="8">
        <f>(T42-$T$75)/$T$74</f>
        <v>0.1244317619986804</v>
      </c>
      <c r="V42" s="247" t="str">
        <f t="shared" si="33"/>
        <v>0</v>
      </c>
      <c r="W42" s="69" t="str">
        <f t="shared" si="34"/>
        <v>Gray (Mean)</v>
      </c>
      <c r="X42" s="39">
        <v>99</v>
      </c>
      <c r="Y42" s="39">
        <v>49</v>
      </c>
      <c r="Z42" s="270">
        <v>0.49494949494949497</v>
      </c>
      <c r="AA42" s="249" t="s">
        <v>177</v>
      </c>
      <c r="AB42" s="54">
        <v>6</v>
      </c>
      <c r="AC42" s="9">
        <v>7</v>
      </c>
      <c r="AD42" s="55">
        <f t="shared" si="12"/>
        <v>13</v>
      </c>
      <c r="AE42" s="39">
        <f t="shared" si="27"/>
        <v>40217</v>
      </c>
      <c r="AF42" s="263">
        <f t="shared" si="13"/>
        <v>3093.6153846153848</v>
      </c>
      <c r="AG42" s="8">
        <f t="shared" si="28"/>
        <v>1.1600486915773331</v>
      </c>
      <c r="AH42" s="247" t="str">
        <f t="shared" si="9"/>
        <v>1</v>
      </c>
      <c r="AI42" s="10" t="str">
        <f t="shared" ref="AI42:AI66" si="35">IF(AG42&gt;=1,"Orange (Higher than Mean)",(IF(AG42&lt;=-1,"Green (Lower than Mean)","Gray (Mean)")))</f>
        <v>Orange (Higher than Mean)</v>
      </c>
    </row>
    <row r="43" spans="1:35" x14ac:dyDescent="0.2">
      <c r="A43" s="9" t="s">
        <v>13</v>
      </c>
      <c r="B43" s="9">
        <v>65</v>
      </c>
      <c r="C43" s="299">
        <v>65</v>
      </c>
      <c r="D43" s="263">
        <v>2.6354545454545453</v>
      </c>
      <c r="E43" s="8">
        <v>-1.1607142144661122</v>
      </c>
      <c r="F43" s="247" t="str">
        <f t="shared" si="0"/>
        <v>-1</v>
      </c>
      <c r="G43" s="82" t="str">
        <f t="shared" si="1"/>
        <v>Green (Lower than Mean)</v>
      </c>
      <c r="H43" s="56">
        <v>5625</v>
      </c>
      <c r="I43" s="264">
        <v>0.48373333333333335</v>
      </c>
      <c r="J43" s="263">
        <v>0</v>
      </c>
      <c r="K43" s="9" t="s">
        <v>179</v>
      </c>
      <c r="L43" s="21">
        <v>2881</v>
      </c>
      <c r="M43" s="39">
        <v>3737</v>
      </c>
      <c r="N43" s="265">
        <f t="shared" si="11"/>
        <v>0.77093925608777092</v>
      </c>
      <c r="O43" s="8">
        <f t="shared" si="26"/>
        <v>1.2524083254891185</v>
      </c>
      <c r="P43" s="247" t="str">
        <f t="shared" si="3"/>
        <v>1</v>
      </c>
      <c r="Q43" s="82" t="str">
        <f t="shared" si="4"/>
        <v>Orange (Higher than Mean)</v>
      </c>
      <c r="R43" s="39"/>
      <c r="S43" s="39"/>
      <c r="T43" s="265"/>
      <c r="V43" s="247"/>
      <c r="W43" s="69"/>
      <c r="X43" s="39">
        <v>38</v>
      </c>
      <c r="Y43" s="39">
        <v>0</v>
      </c>
      <c r="Z43" s="270">
        <v>0</v>
      </c>
      <c r="AA43" s="249" t="s">
        <v>295</v>
      </c>
      <c r="AB43" s="54">
        <v>4</v>
      </c>
      <c r="AC43" s="9">
        <v>12</v>
      </c>
      <c r="AD43" s="55">
        <f t="shared" si="12"/>
        <v>16</v>
      </c>
      <c r="AE43" s="39">
        <f t="shared" si="27"/>
        <v>9362</v>
      </c>
      <c r="AF43" s="263">
        <f t="shared" si="13"/>
        <v>585.125</v>
      </c>
      <c r="AG43" s="8">
        <f t="shared" si="28"/>
        <v>-1.2435795176800768</v>
      </c>
      <c r="AH43" s="247" t="str">
        <f t="shared" si="9"/>
        <v>-1</v>
      </c>
      <c r="AI43" s="10" t="str">
        <f t="shared" si="35"/>
        <v>Green (Lower than Mean)</v>
      </c>
    </row>
    <row r="44" spans="1:35" x14ac:dyDescent="0.2">
      <c r="A44" s="9" t="s">
        <v>275</v>
      </c>
      <c r="B44" s="9">
        <v>67</v>
      </c>
      <c r="C44" s="299">
        <v>67</v>
      </c>
      <c r="D44" s="263">
        <v>7.2252525252525261</v>
      </c>
      <c r="E44" s="8">
        <v>0.48123279790861373</v>
      </c>
      <c r="F44" s="247" t="str">
        <f t="shared" si="0"/>
        <v>0</v>
      </c>
      <c r="G44" s="82" t="str">
        <f t="shared" si="1"/>
        <v>Gray (Mean)</v>
      </c>
      <c r="H44" s="56">
        <v>30231</v>
      </c>
      <c r="I44" s="264">
        <v>0.54215871125665704</v>
      </c>
      <c r="J44" s="263">
        <v>0</v>
      </c>
      <c r="K44" s="9" t="s">
        <v>179</v>
      </c>
      <c r="L44" s="21">
        <v>1536</v>
      </c>
      <c r="M44" s="39">
        <v>3726</v>
      </c>
      <c r="N44" s="265">
        <f t="shared" si="11"/>
        <v>0.41223832528180354</v>
      </c>
      <c r="O44" s="8">
        <f t="shared" si="26"/>
        <v>-1.7780602412183224</v>
      </c>
      <c r="P44" s="247" t="str">
        <f t="shared" si="3"/>
        <v>-2</v>
      </c>
      <c r="Q44" s="82" t="str">
        <f t="shared" si="4"/>
        <v>Blue (Much Lower than Mean)</v>
      </c>
      <c r="R44" s="39">
        <v>2251</v>
      </c>
      <c r="S44" s="39">
        <v>2871</v>
      </c>
      <c r="T44" s="265">
        <f t="shared" si="15"/>
        <v>0.78404737025426685</v>
      </c>
      <c r="U44" s="8">
        <f t="shared" ref="U44:U50" si="36">(T44-$T$75)/$T$74</f>
        <v>0.12436487864226548</v>
      </c>
      <c r="V44" s="247" t="str">
        <f t="shared" ref="V44:V50" si="37">IF(U44&gt;=1,"1",(IF(U44&lt;=-1,"-1","0")))</f>
        <v>0</v>
      </c>
      <c r="W44" s="69" t="str">
        <f t="shared" ref="W44:W50" si="38">IF(U44&gt;=1,"Orange (Higher than Mean)",(IF(U44&lt;=-1,"Green (Lower than Mean)","Gray (Mean)")))</f>
        <v>Gray (Mean)</v>
      </c>
      <c r="X44" s="39">
        <v>44</v>
      </c>
      <c r="Y44" s="39">
        <v>0</v>
      </c>
      <c r="Z44" s="270">
        <v>0</v>
      </c>
      <c r="AA44" s="249" t="s">
        <v>295</v>
      </c>
      <c r="AB44" s="54">
        <v>9</v>
      </c>
      <c r="AC44" s="9">
        <v>10</v>
      </c>
      <c r="AD44" s="55">
        <f t="shared" si="12"/>
        <v>19</v>
      </c>
      <c r="AE44" s="39">
        <f t="shared" si="27"/>
        <v>36828</v>
      </c>
      <c r="AF44" s="263">
        <f t="shared" si="13"/>
        <v>1938.3157894736842</v>
      </c>
      <c r="AG44" s="8">
        <f t="shared" si="28"/>
        <v>5.3043971105969888E-2</v>
      </c>
      <c r="AH44" s="247" t="str">
        <f t="shared" si="9"/>
        <v>0</v>
      </c>
      <c r="AI44" s="10" t="str">
        <f t="shared" si="35"/>
        <v>Gray (Mean)</v>
      </c>
    </row>
    <row r="45" spans="1:35" x14ac:dyDescent="0.2">
      <c r="A45" s="9" t="s">
        <v>276</v>
      </c>
      <c r="B45" s="9">
        <v>68</v>
      </c>
      <c r="C45" s="299">
        <v>68</v>
      </c>
      <c r="D45" s="263">
        <v>6.5142857142857142</v>
      </c>
      <c r="E45" s="8">
        <v>0.226892664355301</v>
      </c>
      <c r="F45" s="247" t="str">
        <f t="shared" si="0"/>
        <v>0</v>
      </c>
      <c r="G45" s="82" t="str">
        <f t="shared" si="1"/>
        <v>Gray (Mean)</v>
      </c>
      <c r="H45" s="56">
        <v>17541</v>
      </c>
      <c r="I45" s="264">
        <v>0.49814719799327289</v>
      </c>
      <c r="J45" s="263">
        <v>0</v>
      </c>
      <c r="K45" s="9" t="s">
        <v>179</v>
      </c>
      <c r="L45" s="21">
        <v>4077</v>
      </c>
      <c r="M45" s="39">
        <v>8269</v>
      </c>
      <c r="N45" s="265">
        <f t="shared" si="11"/>
        <v>0.49304631757165318</v>
      </c>
      <c r="O45" s="8">
        <f t="shared" si="26"/>
        <v>-1.0953575785213217</v>
      </c>
      <c r="P45" s="247" t="str">
        <f t="shared" si="3"/>
        <v>-2</v>
      </c>
      <c r="Q45" s="82" t="str">
        <f t="shared" si="4"/>
        <v>Blue (Much Lower than Mean)</v>
      </c>
      <c r="R45" s="39">
        <v>1907</v>
      </c>
      <c r="S45" s="39">
        <v>2389</v>
      </c>
      <c r="T45" s="265">
        <f t="shared" si="15"/>
        <v>0.79824194223524492</v>
      </c>
      <c r="U45" s="8">
        <f t="shared" si="36"/>
        <v>0.25442682416776463</v>
      </c>
      <c r="V45" s="247" t="str">
        <f t="shared" si="37"/>
        <v>0</v>
      </c>
      <c r="W45" s="69" t="str">
        <f t="shared" si="38"/>
        <v>Gray (Mean)</v>
      </c>
      <c r="X45" s="39">
        <v>70</v>
      </c>
      <c r="Y45" s="39">
        <v>0</v>
      </c>
      <c r="Z45" s="270">
        <v>0</v>
      </c>
      <c r="AA45" s="249" t="s">
        <v>295</v>
      </c>
      <c r="AB45" s="54">
        <v>9</v>
      </c>
      <c r="AC45" s="9">
        <v>7</v>
      </c>
      <c r="AD45" s="55">
        <f t="shared" si="12"/>
        <v>16</v>
      </c>
      <c r="AE45" s="39">
        <f t="shared" si="27"/>
        <v>28199</v>
      </c>
      <c r="AF45" s="263">
        <f t="shared" si="13"/>
        <v>1762.4375</v>
      </c>
      <c r="AG45" s="8">
        <f t="shared" si="28"/>
        <v>-0.11548209563424826</v>
      </c>
      <c r="AH45" s="247" t="str">
        <f t="shared" si="9"/>
        <v>0</v>
      </c>
      <c r="AI45" s="10" t="str">
        <f t="shared" si="35"/>
        <v>Gray (Mean)</v>
      </c>
    </row>
    <row r="46" spans="1:35" x14ac:dyDescent="0.2">
      <c r="A46" s="9" t="s">
        <v>158</v>
      </c>
      <c r="B46" s="9">
        <v>69</v>
      </c>
      <c r="C46" s="299">
        <v>69</v>
      </c>
      <c r="D46" s="263">
        <v>5.14</v>
      </c>
      <c r="E46" s="8">
        <v>-0.26474211622822585</v>
      </c>
      <c r="F46" s="247" t="str">
        <f t="shared" si="0"/>
        <v>0</v>
      </c>
      <c r="G46" s="82" t="str">
        <f t="shared" si="1"/>
        <v>Gray (Mean)</v>
      </c>
      <c r="H46" s="56">
        <v>13721</v>
      </c>
      <c r="I46" s="264">
        <v>0.45331972888273447</v>
      </c>
      <c r="J46" s="263">
        <v>0</v>
      </c>
      <c r="K46" s="9" t="s">
        <v>179</v>
      </c>
      <c r="L46" s="21">
        <v>5036</v>
      </c>
      <c r="M46" s="39">
        <v>7009</v>
      </c>
      <c r="N46" s="265">
        <f t="shared" si="11"/>
        <v>0.7185047795691254</v>
      </c>
      <c r="O46" s="8">
        <f t="shared" si="26"/>
        <v>0.80941802561875309</v>
      </c>
      <c r="P46" s="247" t="str">
        <f t="shared" si="3"/>
        <v>0</v>
      </c>
      <c r="Q46" s="82" t="str">
        <f t="shared" si="4"/>
        <v>Gray (Mean)</v>
      </c>
      <c r="R46" s="39">
        <v>2471</v>
      </c>
      <c r="S46" s="39">
        <v>3473</v>
      </c>
      <c r="T46" s="265">
        <f t="shared" si="15"/>
        <v>0.71148862654765332</v>
      </c>
      <c r="U46" s="8">
        <f t="shared" si="36"/>
        <v>-0.54047597629966471</v>
      </c>
      <c r="V46" s="247" t="str">
        <f t="shared" si="37"/>
        <v>0</v>
      </c>
      <c r="W46" s="69" t="str">
        <f t="shared" si="38"/>
        <v>Gray (Mean)</v>
      </c>
      <c r="X46" s="39">
        <v>52</v>
      </c>
      <c r="Y46" s="39">
        <v>0</v>
      </c>
      <c r="Z46" s="270">
        <v>0</v>
      </c>
      <c r="AA46" s="249" t="s">
        <v>295</v>
      </c>
      <c r="AB46" s="54">
        <v>5</v>
      </c>
      <c r="AC46" s="9">
        <v>7</v>
      </c>
      <c r="AD46" s="55">
        <f t="shared" si="12"/>
        <v>12</v>
      </c>
      <c r="AE46" s="39">
        <f t="shared" si="27"/>
        <v>24203</v>
      </c>
      <c r="AF46" s="263">
        <f t="shared" si="13"/>
        <v>2016.9166666666667</v>
      </c>
      <c r="AG46" s="8">
        <f t="shared" si="28"/>
        <v>0.12835910360642699</v>
      </c>
      <c r="AH46" s="247" t="str">
        <f t="shared" si="9"/>
        <v>0</v>
      </c>
      <c r="AI46" s="10" t="str">
        <f t="shared" si="35"/>
        <v>Gray (Mean)</v>
      </c>
    </row>
    <row r="47" spans="1:35" x14ac:dyDescent="0.2">
      <c r="A47" s="9" t="s">
        <v>176</v>
      </c>
      <c r="B47" s="9">
        <v>72</v>
      </c>
      <c r="C47" s="299">
        <v>72</v>
      </c>
      <c r="D47" s="263">
        <v>4.5676136363636362</v>
      </c>
      <c r="E47" s="8">
        <v>-0.46950670147433438</v>
      </c>
      <c r="F47" s="247" t="str">
        <f t="shared" si="0"/>
        <v>0</v>
      </c>
      <c r="G47" s="82" t="str">
        <f t="shared" si="1"/>
        <v>Gray (Mean)</v>
      </c>
      <c r="H47" s="56">
        <v>17479</v>
      </c>
      <c r="I47" s="264">
        <v>0.50094398993077405</v>
      </c>
      <c r="J47" s="263">
        <v>0</v>
      </c>
      <c r="K47" s="9" t="s">
        <v>179</v>
      </c>
      <c r="L47" s="21">
        <v>1489</v>
      </c>
      <c r="M47" s="39">
        <v>2569</v>
      </c>
      <c r="N47" s="265">
        <f t="shared" si="11"/>
        <v>0.57960295834955233</v>
      </c>
      <c r="O47" s="8">
        <f t="shared" si="26"/>
        <v>-0.36408771945563362</v>
      </c>
      <c r="P47" s="247" t="str">
        <f t="shared" si="3"/>
        <v>0</v>
      </c>
      <c r="Q47" s="82" t="str">
        <f t="shared" si="4"/>
        <v>Gray (Mean)</v>
      </c>
      <c r="R47" s="39">
        <v>2540</v>
      </c>
      <c r="S47" s="39">
        <v>2957</v>
      </c>
      <c r="T47" s="265">
        <f t="shared" si="15"/>
        <v>0.85897869462292864</v>
      </c>
      <c r="U47" s="8">
        <f t="shared" si="36"/>
        <v>0.81094520253300928</v>
      </c>
      <c r="V47" s="247" t="str">
        <f t="shared" si="37"/>
        <v>0</v>
      </c>
      <c r="W47" s="69" t="str">
        <f t="shared" si="38"/>
        <v>Gray (Mean)</v>
      </c>
      <c r="X47" s="39">
        <v>86</v>
      </c>
      <c r="Y47" s="39">
        <v>28</v>
      </c>
      <c r="Z47" s="270">
        <v>0.32558139534883723</v>
      </c>
      <c r="AA47" s="249" t="s">
        <v>177</v>
      </c>
      <c r="AB47" s="54">
        <v>8</v>
      </c>
      <c r="AC47" s="9">
        <v>4</v>
      </c>
      <c r="AD47" s="55">
        <f t="shared" si="12"/>
        <v>12</v>
      </c>
      <c r="AE47" s="39">
        <f t="shared" si="27"/>
        <v>23005</v>
      </c>
      <c r="AF47" s="263">
        <f t="shared" si="13"/>
        <v>1917.0833333333333</v>
      </c>
      <c r="AG47" s="8">
        <f t="shared" si="28"/>
        <v>3.2699093228914324E-2</v>
      </c>
      <c r="AH47" s="247" t="str">
        <f t="shared" si="9"/>
        <v>0</v>
      </c>
      <c r="AI47" s="10" t="str">
        <f t="shared" si="35"/>
        <v>Gray (Mean)</v>
      </c>
    </row>
    <row r="48" spans="1:35" x14ac:dyDescent="0.2">
      <c r="A48" s="9" t="s">
        <v>30</v>
      </c>
      <c r="B48" s="9">
        <v>73</v>
      </c>
      <c r="C48" s="299">
        <v>73</v>
      </c>
      <c r="D48" s="263">
        <v>6.4079545454545457</v>
      </c>
      <c r="E48" s="8">
        <v>0.18885392152759722</v>
      </c>
      <c r="F48" s="247" t="str">
        <f t="shared" si="0"/>
        <v>0</v>
      </c>
      <c r="G48" s="82" t="str">
        <f t="shared" si="1"/>
        <v>Gray (Mean)</v>
      </c>
      <c r="H48" s="56">
        <v>12932</v>
      </c>
      <c r="I48" s="264">
        <v>0.51128982369316422</v>
      </c>
      <c r="J48" s="263">
        <v>0</v>
      </c>
      <c r="K48" s="9" t="s">
        <v>179</v>
      </c>
      <c r="L48" s="21">
        <v>1535</v>
      </c>
      <c r="M48" s="39">
        <v>2378</v>
      </c>
      <c r="N48" s="265">
        <f t="shared" si="11"/>
        <v>0.64550042052144663</v>
      </c>
      <c r="O48" s="8">
        <f t="shared" si="26"/>
        <v>0.1926440049059695</v>
      </c>
      <c r="P48" s="247" t="str">
        <f t="shared" si="3"/>
        <v>0</v>
      </c>
      <c r="Q48" s="82" t="str">
        <f t="shared" si="4"/>
        <v>Gray (Mean)</v>
      </c>
      <c r="R48" s="39">
        <v>4547</v>
      </c>
      <c r="S48" s="39">
        <v>6195</v>
      </c>
      <c r="T48" s="265">
        <f t="shared" si="15"/>
        <v>0.73397901533494758</v>
      </c>
      <c r="U48" s="8">
        <f t="shared" si="36"/>
        <v>-0.33440116649065427</v>
      </c>
      <c r="V48" s="247" t="str">
        <f t="shared" si="37"/>
        <v>0</v>
      </c>
      <c r="W48" s="69" t="str">
        <f t="shared" si="38"/>
        <v>Gray (Mean)</v>
      </c>
      <c r="X48" s="39">
        <v>60</v>
      </c>
      <c r="Y48" s="39">
        <v>0</v>
      </c>
      <c r="Z48" s="270">
        <v>0</v>
      </c>
      <c r="AA48" s="249" t="s">
        <v>295</v>
      </c>
      <c r="AB48" s="54">
        <v>4</v>
      </c>
      <c r="AC48" s="9">
        <v>8</v>
      </c>
      <c r="AD48" s="55">
        <f t="shared" si="12"/>
        <v>12</v>
      </c>
      <c r="AE48" s="39">
        <f t="shared" si="27"/>
        <v>21505</v>
      </c>
      <c r="AF48" s="263">
        <f t="shared" si="13"/>
        <v>1792.0833333333333</v>
      </c>
      <c r="AG48" s="8">
        <f t="shared" si="28"/>
        <v>-8.707554413858884E-2</v>
      </c>
      <c r="AH48" s="247" t="str">
        <f t="shared" si="9"/>
        <v>0</v>
      </c>
      <c r="AI48" s="10" t="str">
        <f t="shared" si="35"/>
        <v>Gray (Mean)</v>
      </c>
    </row>
    <row r="49" spans="1:35" x14ac:dyDescent="0.2">
      <c r="A49" s="9" t="s">
        <v>0</v>
      </c>
      <c r="B49" s="9">
        <v>75</v>
      </c>
      <c r="C49" s="299">
        <v>75</v>
      </c>
      <c r="D49" s="263">
        <v>4.3960227272727277</v>
      </c>
      <c r="E49" s="8">
        <v>-0.53089135974743795</v>
      </c>
      <c r="F49" s="247" t="str">
        <f t="shared" si="0"/>
        <v>0</v>
      </c>
      <c r="G49" s="82" t="str">
        <f t="shared" si="1"/>
        <v>Gray (Mean)</v>
      </c>
      <c r="H49" s="56">
        <v>20348</v>
      </c>
      <c r="I49" s="264">
        <v>0.57032632199724786</v>
      </c>
      <c r="J49" s="263">
        <v>0</v>
      </c>
      <c r="K49" s="9" t="s">
        <v>179</v>
      </c>
      <c r="L49" s="21">
        <v>2343</v>
      </c>
      <c r="M49" s="39">
        <v>4266</v>
      </c>
      <c r="N49" s="265">
        <f t="shared" si="11"/>
        <v>0.54922644163150491</v>
      </c>
      <c r="O49" s="8">
        <f t="shared" si="26"/>
        <v>-0.62072234505659496</v>
      </c>
      <c r="P49" s="247" t="str">
        <f t="shared" si="3"/>
        <v>0</v>
      </c>
      <c r="Q49" s="82" t="str">
        <f t="shared" si="4"/>
        <v>Gray (Mean)</v>
      </c>
      <c r="R49" s="39">
        <v>1340</v>
      </c>
      <c r="S49" s="39">
        <v>1697</v>
      </c>
      <c r="T49" s="265">
        <f t="shared" si="15"/>
        <v>0.78962875662934595</v>
      </c>
      <c r="U49" s="8">
        <f t="shared" si="36"/>
        <v>0.17550597480529903</v>
      </c>
      <c r="V49" s="247" t="str">
        <f t="shared" si="37"/>
        <v>0</v>
      </c>
      <c r="W49" s="69" t="str">
        <f t="shared" si="38"/>
        <v>Gray (Mean)</v>
      </c>
      <c r="X49" s="39">
        <v>88</v>
      </c>
      <c r="Y49" s="39">
        <v>45</v>
      </c>
      <c r="Z49" s="270">
        <v>0.51136363636363635</v>
      </c>
      <c r="AA49" s="249" t="s">
        <v>294</v>
      </c>
      <c r="AB49" s="54">
        <v>8</v>
      </c>
      <c r="AC49" s="9">
        <v>6</v>
      </c>
      <c r="AD49" s="55">
        <f t="shared" si="12"/>
        <v>14</v>
      </c>
      <c r="AE49" s="39">
        <f t="shared" si="27"/>
        <v>26311</v>
      </c>
      <c r="AF49" s="263">
        <f t="shared" si="13"/>
        <v>1879.3571428571429</v>
      </c>
      <c r="AG49" s="8">
        <f t="shared" si="28"/>
        <v>-3.450033039430098E-3</v>
      </c>
      <c r="AH49" s="247" t="str">
        <f t="shared" si="9"/>
        <v>0</v>
      </c>
      <c r="AI49" s="10" t="str">
        <f t="shared" si="35"/>
        <v>Gray (Mean)</v>
      </c>
    </row>
    <row r="50" spans="1:35" x14ac:dyDescent="0.2">
      <c r="A50" s="9" t="s">
        <v>159</v>
      </c>
      <c r="B50" s="9">
        <v>76</v>
      </c>
      <c r="C50" s="299">
        <v>76</v>
      </c>
      <c r="D50" s="263">
        <v>7.1151515151515152</v>
      </c>
      <c r="E50" s="8">
        <v>0.44184543807480436</v>
      </c>
      <c r="F50" s="247" t="str">
        <f t="shared" si="0"/>
        <v>0</v>
      </c>
      <c r="G50" s="82" t="str">
        <f t="shared" si="1"/>
        <v>Gray (Mean)</v>
      </c>
      <c r="H50" s="56">
        <v>20778</v>
      </c>
      <c r="I50" s="264">
        <v>0.40167484839734335</v>
      </c>
      <c r="J50" s="263">
        <v>-1</v>
      </c>
      <c r="K50" s="9" t="s">
        <v>180</v>
      </c>
      <c r="L50" s="21">
        <v>4579</v>
      </c>
      <c r="M50" s="39">
        <v>6835</v>
      </c>
      <c r="N50" s="265">
        <f t="shared" si="11"/>
        <v>0.66993416239941472</v>
      </c>
      <c r="O50" s="8">
        <f t="shared" si="26"/>
        <v>0.39907136644599067</v>
      </c>
      <c r="P50" s="247" t="str">
        <f t="shared" si="3"/>
        <v>0</v>
      </c>
      <c r="Q50" s="82" t="str">
        <f t="shared" si="4"/>
        <v>Gray (Mean)</v>
      </c>
      <c r="R50" s="39">
        <v>1520</v>
      </c>
      <c r="S50" s="39">
        <v>2398</v>
      </c>
      <c r="T50" s="265">
        <f t="shared" si="15"/>
        <v>0.63386155129274391</v>
      </c>
      <c r="U50" s="8">
        <f t="shared" si="36"/>
        <v>-1.2517569114795202</v>
      </c>
      <c r="V50" s="247" t="str">
        <f t="shared" si="37"/>
        <v>-1</v>
      </c>
      <c r="W50" s="69" t="str">
        <f t="shared" si="38"/>
        <v>Green (Lower than Mean)</v>
      </c>
      <c r="X50" s="39">
        <v>73</v>
      </c>
      <c r="Y50" s="39">
        <v>37</v>
      </c>
      <c r="Z50" s="270">
        <v>0.50684931506849318</v>
      </c>
      <c r="AA50" s="249" t="s">
        <v>294</v>
      </c>
      <c r="AB50" s="54">
        <v>8</v>
      </c>
      <c r="AC50" s="9">
        <v>5</v>
      </c>
      <c r="AD50" s="55">
        <f t="shared" si="12"/>
        <v>13</v>
      </c>
      <c r="AE50" s="39">
        <f t="shared" si="27"/>
        <v>30011</v>
      </c>
      <c r="AF50" s="263">
        <f t="shared" si="13"/>
        <v>2308.5384615384614</v>
      </c>
      <c r="AG50" s="8">
        <f t="shared" si="28"/>
        <v>0.40779026144026381</v>
      </c>
      <c r="AH50" s="247" t="str">
        <f t="shared" si="9"/>
        <v>0</v>
      </c>
      <c r="AI50" s="10" t="str">
        <f t="shared" si="35"/>
        <v>Gray (Mean)</v>
      </c>
    </row>
    <row r="51" spans="1:35" x14ac:dyDescent="0.2">
      <c r="A51" s="9" t="s">
        <v>173</v>
      </c>
      <c r="B51" s="9">
        <v>77</v>
      </c>
      <c r="C51" s="299">
        <v>77</v>
      </c>
      <c r="D51" s="263">
        <v>4.6875</v>
      </c>
      <c r="E51" s="8">
        <v>-0.4266187448663048</v>
      </c>
      <c r="F51" s="247" t="str">
        <f t="shared" si="0"/>
        <v>0</v>
      </c>
      <c r="G51" s="82" t="str">
        <f t="shared" si="1"/>
        <v>Gray (Mean)</v>
      </c>
      <c r="H51" s="56">
        <v>7205</v>
      </c>
      <c r="I51" s="264">
        <v>0.54059680777238028</v>
      </c>
      <c r="J51" s="263">
        <v>0</v>
      </c>
      <c r="K51" s="9" t="s">
        <v>179</v>
      </c>
      <c r="L51" s="21">
        <v>6549</v>
      </c>
      <c r="M51" s="39">
        <v>11089</v>
      </c>
      <c r="N51" s="265">
        <f t="shared" si="11"/>
        <v>0.59058526467670669</v>
      </c>
      <c r="O51" s="8">
        <f t="shared" si="26"/>
        <v>-0.27130420188958482</v>
      </c>
      <c r="P51" s="247" t="str">
        <f t="shared" si="3"/>
        <v>0</v>
      </c>
      <c r="Q51" s="82" t="str">
        <f t="shared" si="4"/>
        <v>Gray (Mean)</v>
      </c>
      <c r="R51" s="39"/>
      <c r="S51" s="39"/>
      <c r="T51" s="265"/>
      <c r="V51" s="247"/>
      <c r="W51" s="69"/>
      <c r="X51" s="39">
        <v>43</v>
      </c>
      <c r="Y51" s="39">
        <v>43</v>
      </c>
      <c r="Z51" s="270">
        <v>1</v>
      </c>
      <c r="AA51" s="249" t="s">
        <v>294</v>
      </c>
      <c r="AB51" s="54">
        <v>4</v>
      </c>
      <c r="AC51" s="9">
        <v>7</v>
      </c>
      <c r="AD51" s="55">
        <f t="shared" si="12"/>
        <v>11</v>
      </c>
      <c r="AE51" s="39">
        <f t="shared" si="27"/>
        <v>18294</v>
      </c>
      <c r="AF51" s="263">
        <f t="shared" si="13"/>
        <v>1663.090909090909</v>
      </c>
      <c r="AG51" s="8">
        <f t="shared" si="28"/>
        <v>-0.21067571083292075</v>
      </c>
      <c r="AH51" s="247" t="str">
        <f t="shared" si="9"/>
        <v>0</v>
      </c>
      <c r="AI51" s="10" t="str">
        <f t="shared" si="35"/>
        <v>Gray (Mean)</v>
      </c>
    </row>
    <row r="52" spans="1:35" x14ac:dyDescent="0.2">
      <c r="A52" s="9" t="s">
        <v>153</v>
      </c>
      <c r="B52" s="9">
        <v>78</v>
      </c>
      <c r="C52" s="299">
        <v>78</v>
      </c>
      <c r="D52" s="263">
        <v>4.199431818181818</v>
      </c>
      <c r="E52" s="8">
        <v>-0.60121947816629229</v>
      </c>
      <c r="F52" s="247" t="str">
        <f t="shared" si="0"/>
        <v>0</v>
      </c>
      <c r="G52" s="82" t="str">
        <f t="shared" si="1"/>
        <v>Gray (Mean)</v>
      </c>
      <c r="H52" s="56">
        <v>16981</v>
      </c>
      <c r="I52" s="264">
        <v>0.49372828455332429</v>
      </c>
      <c r="J52" s="263">
        <v>0</v>
      </c>
      <c r="K52" s="9" t="s">
        <v>179</v>
      </c>
      <c r="L52" s="21">
        <v>6734</v>
      </c>
      <c r="M52" s="39">
        <v>12294</v>
      </c>
      <c r="N52" s="265">
        <f t="shared" si="11"/>
        <v>0.54774686839108511</v>
      </c>
      <c r="O52" s="8">
        <f t="shared" si="26"/>
        <v>-0.63322245256163823</v>
      </c>
      <c r="P52" s="247" t="str">
        <f t="shared" si="3"/>
        <v>0</v>
      </c>
      <c r="Q52" s="82" t="str">
        <f t="shared" si="4"/>
        <v>Gray (Mean)</v>
      </c>
      <c r="R52" s="39">
        <v>1317</v>
      </c>
      <c r="S52" s="39">
        <v>1708</v>
      </c>
      <c r="T52" s="265">
        <f t="shared" si="15"/>
        <v>0.77107728337236536</v>
      </c>
      <c r="U52" s="8">
        <f>(T52-$T$75)/$T$74</f>
        <v>5.5226384003284794E-3</v>
      </c>
      <c r="V52" s="247" t="str">
        <f t="shared" ref="V52" si="39">IF(U52&gt;=1,"1",(IF(U52&lt;=-1,"-1","0")))</f>
        <v>0</v>
      </c>
      <c r="W52" s="69" t="str">
        <f t="shared" ref="W52" si="40">IF(U52&gt;=1,"Orange (Higher than Mean)",(IF(U52&lt;=-1,"Green (Lower than Mean)","Gray (Mean)")))</f>
        <v>Gray (Mean)</v>
      </c>
      <c r="X52" s="39">
        <v>85</v>
      </c>
      <c r="Y52" s="39">
        <v>45</v>
      </c>
      <c r="Z52" s="270">
        <v>0.52941176470588236</v>
      </c>
      <c r="AA52" s="249" t="s">
        <v>294</v>
      </c>
      <c r="AB52" s="54">
        <v>8</v>
      </c>
      <c r="AC52" s="9">
        <v>5</v>
      </c>
      <c r="AD52" s="55">
        <f t="shared" si="12"/>
        <v>13</v>
      </c>
      <c r="AE52" s="39">
        <f t="shared" si="27"/>
        <v>30983</v>
      </c>
      <c r="AF52" s="263">
        <f t="shared" si="13"/>
        <v>2383.3076923076924</v>
      </c>
      <c r="AG52" s="8">
        <f t="shared" si="28"/>
        <v>0.47943392145331815</v>
      </c>
      <c r="AH52" s="247" t="str">
        <f t="shared" si="9"/>
        <v>0</v>
      </c>
      <c r="AI52" s="10" t="str">
        <f t="shared" si="35"/>
        <v>Gray (Mean)</v>
      </c>
    </row>
    <row r="53" spans="1:35" x14ac:dyDescent="0.2">
      <c r="A53" s="9" t="s">
        <v>152</v>
      </c>
      <c r="B53" s="9">
        <v>79</v>
      </c>
      <c r="C53" s="299">
        <v>79</v>
      </c>
      <c r="D53" s="263">
        <v>1.3893939393939394</v>
      </c>
      <c r="E53" s="8">
        <v>-1.6064779492458081</v>
      </c>
      <c r="F53" s="247" t="str">
        <f t="shared" si="0"/>
        <v>-1</v>
      </c>
      <c r="G53" s="82" t="str">
        <f t="shared" si="1"/>
        <v>Green (Lower than Mean)</v>
      </c>
      <c r="H53" s="56">
        <v>11831</v>
      </c>
      <c r="I53" s="264">
        <v>0.68498013692840842</v>
      </c>
      <c r="J53" s="263">
        <v>1</v>
      </c>
      <c r="K53" s="9" t="s">
        <v>224</v>
      </c>
      <c r="L53" s="21">
        <v>7293</v>
      </c>
      <c r="M53" s="39">
        <v>11086</v>
      </c>
      <c r="N53" s="265">
        <f t="shared" si="11"/>
        <v>0.65785675626916829</v>
      </c>
      <c r="O53" s="8">
        <f t="shared" si="26"/>
        <v>0.29703594779560033</v>
      </c>
      <c r="P53" s="247" t="str">
        <f t="shared" si="3"/>
        <v>0</v>
      </c>
      <c r="Q53" s="82" t="str">
        <f t="shared" si="4"/>
        <v>Gray (Mean)</v>
      </c>
      <c r="R53" s="39"/>
      <c r="S53" s="39"/>
      <c r="T53" s="265"/>
      <c r="V53" s="247"/>
      <c r="W53" s="69"/>
      <c r="X53" s="39">
        <v>54</v>
      </c>
      <c r="Y53" s="39">
        <v>0</v>
      </c>
      <c r="Z53" s="270">
        <v>0</v>
      </c>
      <c r="AA53" s="249" t="s">
        <v>295</v>
      </c>
      <c r="AB53" s="54">
        <v>5</v>
      </c>
      <c r="AC53" s="9">
        <v>9</v>
      </c>
      <c r="AD53" s="55">
        <f t="shared" si="12"/>
        <v>14</v>
      </c>
      <c r="AE53" s="39">
        <f t="shared" si="27"/>
        <v>22917</v>
      </c>
      <c r="AF53" s="263">
        <f t="shared" si="13"/>
        <v>1636.9285714285713</v>
      </c>
      <c r="AG53" s="8">
        <f t="shared" si="28"/>
        <v>-0.23574438688246208</v>
      </c>
      <c r="AH53" s="247" t="str">
        <f t="shared" si="9"/>
        <v>0</v>
      </c>
      <c r="AI53" s="10" t="str">
        <f t="shared" si="35"/>
        <v>Gray (Mean)</v>
      </c>
    </row>
    <row r="54" spans="1:35" x14ac:dyDescent="0.2">
      <c r="A54" s="9" t="s">
        <v>282</v>
      </c>
      <c r="B54" s="9">
        <v>82</v>
      </c>
      <c r="C54" s="299">
        <v>82</v>
      </c>
      <c r="D54" s="263">
        <v>3.3590909090909089</v>
      </c>
      <c r="E54" s="8">
        <v>-0.90184169533821468</v>
      </c>
      <c r="F54" s="247" t="str">
        <f t="shared" si="0"/>
        <v>0</v>
      </c>
      <c r="G54" s="82" t="str">
        <f t="shared" si="1"/>
        <v>Gray (Mean)</v>
      </c>
      <c r="H54" s="56">
        <v>8382</v>
      </c>
      <c r="I54" s="264">
        <v>0.59007396802672396</v>
      </c>
      <c r="J54" s="263">
        <v>0</v>
      </c>
      <c r="K54" s="9" t="s">
        <v>179</v>
      </c>
      <c r="L54" s="21">
        <v>1580</v>
      </c>
      <c r="M54" s="39">
        <v>2740</v>
      </c>
      <c r="N54" s="265">
        <f t="shared" si="11"/>
        <v>0.57664233576642332</v>
      </c>
      <c r="O54" s="8">
        <f t="shared" si="26"/>
        <v>-0.38910040524905282</v>
      </c>
      <c r="P54" s="247" t="str">
        <f t="shared" si="3"/>
        <v>0</v>
      </c>
      <c r="Q54" s="82" t="str">
        <f t="shared" si="4"/>
        <v>Gray (Mean)</v>
      </c>
      <c r="R54" s="39"/>
      <c r="S54" s="39"/>
      <c r="T54" s="265"/>
      <c r="V54" s="247"/>
      <c r="W54" s="69"/>
      <c r="X54" s="39">
        <v>42</v>
      </c>
      <c r="Y54" s="39">
        <v>0</v>
      </c>
      <c r="Z54" s="270">
        <v>0</v>
      </c>
      <c r="AA54" s="249" t="s">
        <v>295</v>
      </c>
      <c r="AB54" s="54">
        <v>5</v>
      </c>
      <c r="AC54" s="9">
        <v>15</v>
      </c>
      <c r="AD54" s="55">
        <f t="shared" si="12"/>
        <v>20</v>
      </c>
      <c r="AE54" s="39">
        <f t="shared" si="27"/>
        <v>11122</v>
      </c>
      <c r="AF54" s="263">
        <f t="shared" si="13"/>
        <v>556.1</v>
      </c>
      <c r="AG54" s="8">
        <f t="shared" si="28"/>
        <v>-1.2713911884768108</v>
      </c>
      <c r="AH54" s="247" t="str">
        <f t="shared" si="9"/>
        <v>-1</v>
      </c>
      <c r="AI54" s="10" t="str">
        <f t="shared" si="35"/>
        <v>Green (Lower than Mean)</v>
      </c>
    </row>
    <row r="55" spans="1:35" x14ac:dyDescent="0.2">
      <c r="A55" s="9" t="s">
        <v>155</v>
      </c>
      <c r="B55" s="9">
        <v>81</v>
      </c>
      <c r="C55" s="87">
        <v>81.2</v>
      </c>
      <c r="D55" s="263">
        <v>3.7104545454545454</v>
      </c>
      <c r="E55" s="8">
        <v>-0.77614542819885235</v>
      </c>
      <c r="F55" s="247" t="str">
        <f t="shared" si="0"/>
        <v>0</v>
      </c>
      <c r="G55" s="82" t="str">
        <f t="shared" si="1"/>
        <v>Gray (Mean)</v>
      </c>
      <c r="H55" s="56">
        <v>17210</v>
      </c>
      <c r="I55" s="264">
        <v>0.5152237071470076</v>
      </c>
      <c r="J55" s="263">
        <v>0</v>
      </c>
      <c r="K55" s="9" t="s">
        <v>179</v>
      </c>
      <c r="L55" s="21">
        <v>1741</v>
      </c>
      <c r="M55" s="39">
        <v>3159</v>
      </c>
      <c r="N55" s="265">
        <f t="shared" si="11"/>
        <v>0.5511237733459956</v>
      </c>
      <c r="O55" s="8">
        <f t="shared" si="26"/>
        <v>-0.60469282400555702</v>
      </c>
      <c r="P55" s="247" t="str">
        <f t="shared" si="3"/>
        <v>0</v>
      </c>
      <c r="Q55" s="82" t="str">
        <f t="shared" si="4"/>
        <v>Gray (Mean)</v>
      </c>
      <c r="R55" s="39">
        <v>5645</v>
      </c>
      <c r="S55" s="39">
        <v>5645</v>
      </c>
      <c r="T55" s="265">
        <f t="shared" si="15"/>
        <v>1</v>
      </c>
      <c r="U55" s="8">
        <f>(T55-$T$75)/$T$74</f>
        <v>2.1030944383441783</v>
      </c>
      <c r="V55" s="247" t="str">
        <f t="shared" ref="V55" si="41">IF(U55&gt;=1,"1",(IF(U55&lt;=-1,"-1","0")))</f>
        <v>1</v>
      </c>
      <c r="W55" s="69" t="str">
        <f t="shared" ref="W55" si="42">IF(U55&gt;=1,"Orange (Higher than Mean)",(IF(U55&lt;=-1,"Green (Lower than Mean)","Gray (Mean)")))</f>
        <v>Orange (Higher than Mean)</v>
      </c>
      <c r="X55" s="39">
        <v>71</v>
      </c>
      <c r="Y55" s="39">
        <v>0</v>
      </c>
      <c r="Z55" s="270">
        <v>0</v>
      </c>
      <c r="AA55" s="249" t="s">
        <v>295</v>
      </c>
      <c r="AB55" s="54">
        <v>7</v>
      </c>
      <c r="AC55" s="9">
        <v>7</v>
      </c>
      <c r="AD55" s="55">
        <f t="shared" si="12"/>
        <v>14</v>
      </c>
      <c r="AE55" s="39">
        <f t="shared" si="27"/>
        <v>26014</v>
      </c>
      <c r="AF55" s="263">
        <f t="shared" si="13"/>
        <v>1858.1428571428571</v>
      </c>
      <c r="AG55" s="8">
        <f t="shared" si="28"/>
        <v>-2.3777500066943555E-2</v>
      </c>
      <c r="AH55" s="247" t="str">
        <f t="shared" si="9"/>
        <v>0</v>
      </c>
      <c r="AI55" s="10" t="str">
        <f t="shared" si="35"/>
        <v>Gray (Mean)</v>
      </c>
    </row>
    <row r="56" spans="1:35" x14ac:dyDescent="0.2">
      <c r="A56" s="9" t="s">
        <v>292</v>
      </c>
      <c r="B56" s="9">
        <v>84</v>
      </c>
      <c r="C56" s="299">
        <v>84</v>
      </c>
      <c r="D56" s="263">
        <v>2.9575757575757575</v>
      </c>
      <c r="E56" s="8">
        <v>-1.0454790855578395</v>
      </c>
      <c r="F56" s="247" t="str">
        <f t="shared" si="0"/>
        <v>-1</v>
      </c>
      <c r="G56" s="82" t="str">
        <f t="shared" si="1"/>
        <v>Green (Lower than Mean)</v>
      </c>
      <c r="H56" s="56">
        <v>3534</v>
      </c>
      <c r="I56" s="264">
        <v>0.52065647990945108</v>
      </c>
      <c r="J56" s="263">
        <v>0</v>
      </c>
      <c r="K56" s="9" t="s">
        <v>179</v>
      </c>
      <c r="L56" s="21">
        <v>4710</v>
      </c>
      <c r="M56" s="39">
        <v>9497</v>
      </c>
      <c r="N56" s="265">
        <f t="shared" si="11"/>
        <v>0.49594608823839109</v>
      </c>
      <c r="O56" s="8">
        <f t="shared" si="26"/>
        <v>-1.0708589973872709</v>
      </c>
      <c r="P56" s="247" t="str">
        <f t="shared" si="3"/>
        <v>-2</v>
      </c>
      <c r="Q56" s="82" t="str">
        <f t="shared" si="4"/>
        <v>Blue (Much Lower than Mean)</v>
      </c>
      <c r="R56" s="39"/>
      <c r="S56" s="39"/>
      <c r="T56" s="265"/>
      <c r="V56" s="247"/>
      <c r="W56" s="69"/>
      <c r="X56" s="39">
        <v>48</v>
      </c>
      <c r="Y56" s="39">
        <v>0</v>
      </c>
      <c r="Z56" s="270">
        <v>0</v>
      </c>
      <c r="AA56" s="249" t="s">
        <v>295</v>
      </c>
      <c r="AB56" s="54">
        <v>4</v>
      </c>
      <c r="AC56" s="9">
        <v>14</v>
      </c>
      <c r="AD56" s="55">
        <f t="shared" si="12"/>
        <v>18</v>
      </c>
      <c r="AE56" s="39">
        <f t="shared" si="27"/>
        <v>13031</v>
      </c>
      <c r="AF56" s="263">
        <f t="shared" si="13"/>
        <v>723.94444444444446</v>
      </c>
      <c r="AG56" s="8">
        <f t="shared" si="28"/>
        <v>-1.110563128736944</v>
      </c>
      <c r="AH56" s="247" t="str">
        <f t="shared" si="9"/>
        <v>-1</v>
      </c>
      <c r="AI56" s="10" t="str">
        <f t="shared" si="35"/>
        <v>Green (Lower than Mean)</v>
      </c>
    </row>
    <row r="57" spans="1:35" x14ac:dyDescent="0.2">
      <c r="A57" s="9" t="s">
        <v>163</v>
      </c>
      <c r="B57" s="9">
        <v>85</v>
      </c>
      <c r="C57" s="299">
        <v>85</v>
      </c>
      <c r="D57" s="263">
        <v>12.27090909090909</v>
      </c>
      <c r="E57" s="8">
        <v>2.286257934072311</v>
      </c>
      <c r="F57" s="247" t="str">
        <f t="shared" si="0"/>
        <v>2</v>
      </c>
      <c r="G57" s="82" t="str">
        <f t="shared" si="1"/>
        <v>Red (Much Higher than Mean)</v>
      </c>
      <c r="H57" s="56">
        <v>26349</v>
      </c>
      <c r="I57" s="264">
        <v>0.66366845041557554</v>
      </c>
      <c r="J57" s="263">
        <v>1</v>
      </c>
      <c r="K57" s="9" t="s">
        <v>224</v>
      </c>
      <c r="L57" s="21">
        <v>4538</v>
      </c>
      <c r="M57" s="39">
        <v>6489</v>
      </c>
      <c r="N57" s="265">
        <f t="shared" si="11"/>
        <v>0.69933734011403914</v>
      </c>
      <c r="O57" s="8">
        <f t="shared" si="26"/>
        <v>0.6474827815635108</v>
      </c>
      <c r="P57" s="247" t="str">
        <f t="shared" si="3"/>
        <v>0</v>
      </c>
      <c r="Q57" s="82" t="str">
        <f t="shared" si="4"/>
        <v>Gray (Mean)</v>
      </c>
      <c r="R57" s="39">
        <v>1070</v>
      </c>
      <c r="S57" s="39">
        <v>1737</v>
      </c>
      <c r="T57" s="265">
        <f t="shared" si="15"/>
        <v>0.6160046056419114</v>
      </c>
      <c r="U57" s="8">
        <f>(T57-$T$75)/$T$74</f>
        <v>-1.4153764341817712</v>
      </c>
      <c r="V57" s="247" t="str">
        <f t="shared" ref="V57" si="43">IF(U57&gt;=1,"1",(IF(U57&lt;=-1,"-1","0")))</f>
        <v>-1</v>
      </c>
      <c r="W57" s="69" t="str">
        <f t="shared" ref="W57" si="44">IF(U57&gt;=1,"Orange (Higher than Mean)",(IF(U57&lt;=-1,"Green (Lower than Mean)","Gray (Mean)")))</f>
        <v>Green (Lower than Mean)</v>
      </c>
      <c r="X57" s="39">
        <v>83</v>
      </c>
      <c r="Y57" s="39">
        <v>41</v>
      </c>
      <c r="Z57" s="270">
        <v>0.49397590361445781</v>
      </c>
      <c r="AA57" s="249" t="s">
        <v>177</v>
      </c>
      <c r="AB57" s="54">
        <v>9</v>
      </c>
      <c r="AC57" s="9">
        <v>11</v>
      </c>
      <c r="AD57" s="55">
        <f t="shared" si="12"/>
        <v>20</v>
      </c>
      <c r="AE57" s="39">
        <f t="shared" si="27"/>
        <v>34575</v>
      </c>
      <c r="AF57" s="263">
        <f t="shared" si="13"/>
        <v>1728.75</v>
      </c>
      <c r="AG57" s="8">
        <f t="shared" si="28"/>
        <v>-0.14776136040479038</v>
      </c>
      <c r="AH57" s="247" t="str">
        <f t="shared" si="9"/>
        <v>0</v>
      </c>
      <c r="AI57" s="10" t="str">
        <f t="shared" si="35"/>
        <v>Gray (Mean)</v>
      </c>
    </row>
    <row r="58" spans="1:35" x14ac:dyDescent="0.2">
      <c r="A58" s="9" t="s">
        <v>9</v>
      </c>
      <c r="B58" s="9">
        <v>87</v>
      </c>
      <c r="C58" s="299">
        <v>87</v>
      </c>
      <c r="D58" s="263">
        <v>12.359090909090909</v>
      </c>
      <c r="E58" s="8">
        <v>2.3178039571318672</v>
      </c>
      <c r="F58" s="247" t="str">
        <f t="shared" si="0"/>
        <v>2</v>
      </c>
      <c r="G58" s="82" t="str">
        <f t="shared" si="1"/>
        <v>Red (Much Higher than Mean)</v>
      </c>
      <c r="H58" s="56">
        <v>23215</v>
      </c>
      <c r="I58" s="264">
        <v>0.55800129226793027</v>
      </c>
      <c r="J58" s="263">
        <v>0</v>
      </c>
      <c r="K58" s="9" t="s">
        <v>179</v>
      </c>
      <c r="L58" s="21">
        <v>3958</v>
      </c>
      <c r="M58" s="39">
        <v>7535</v>
      </c>
      <c r="N58" s="265">
        <f t="shared" si="11"/>
        <v>0.5252820172528202</v>
      </c>
      <c r="O58" s="8">
        <f t="shared" si="26"/>
        <v>-0.82301572986734939</v>
      </c>
      <c r="P58" s="247" t="str">
        <f t="shared" si="3"/>
        <v>0</v>
      </c>
      <c r="Q58" s="82" t="str">
        <f t="shared" si="4"/>
        <v>Gray (Mean)</v>
      </c>
      <c r="R58" s="39"/>
      <c r="S58" s="39"/>
      <c r="T58" s="265"/>
      <c r="V58" s="247"/>
      <c r="W58" s="69"/>
      <c r="X58" s="39">
        <v>79</v>
      </c>
      <c r="Y58" s="39">
        <v>47</v>
      </c>
      <c r="Z58" s="270">
        <v>0.59493670886075944</v>
      </c>
      <c r="AA58" s="249" t="s">
        <v>294</v>
      </c>
      <c r="AB58" s="54">
        <v>5</v>
      </c>
      <c r="AC58" s="9">
        <v>9</v>
      </c>
      <c r="AD58" s="55">
        <f t="shared" si="12"/>
        <v>14</v>
      </c>
      <c r="AE58" s="39">
        <f t="shared" si="27"/>
        <v>30750</v>
      </c>
      <c r="AF58" s="263">
        <f t="shared" si="13"/>
        <v>2196.4285714285716</v>
      </c>
      <c r="AG58" s="8">
        <f t="shared" si="28"/>
        <v>0.3003668899744823</v>
      </c>
      <c r="AH58" s="247" t="str">
        <f t="shared" si="9"/>
        <v>0</v>
      </c>
      <c r="AI58" s="10" t="str">
        <f t="shared" si="35"/>
        <v>Gray (Mean)</v>
      </c>
    </row>
    <row r="59" spans="1:35" x14ac:dyDescent="0.2">
      <c r="A59" s="9" t="s">
        <v>285</v>
      </c>
      <c r="B59" s="9">
        <v>86</v>
      </c>
      <c r="C59" s="299">
        <v>86</v>
      </c>
      <c r="D59" s="263">
        <v>5.002272727272727</v>
      </c>
      <c r="E59" s="8">
        <v>-0.31401245121299526</v>
      </c>
      <c r="F59" s="247" t="str">
        <f t="shared" si="0"/>
        <v>0</v>
      </c>
      <c r="G59" s="82" t="str">
        <f t="shared" si="1"/>
        <v>Gray (Mean)</v>
      </c>
      <c r="H59" s="56">
        <v>8914</v>
      </c>
      <c r="I59" s="264">
        <v>0.51458380076284493</v>
      </c>
      <c r="J59" s="263">
        <v>0</v>
      </c>
      <c r="K59" s="9" t="s">
        <v>179</v>
      </c>
      <c r="L59" s="21">
        <v>5084</v>
      </c>
      <c r="M59" s="39">
        <v>6547</v>
      </c>
      <c r="N59" s="265">
        <f t="shared" si="11"/>
        <v>0.77653887276615241</v>
      </c>
      <c r="O59" s="8">
        <f t="shared" si="26"/>
        <v>1.299716433364158</v>
      </c>
      <c r="P59" s="247" t="str">
        <f t="shared" si="3"/>
        <v>1</v>
      </c>
      <c r="Q59" s="82" t="str">
        <f t="shared" si="4"/>
        <v>Orange (Higher than Mean)</v>
      </c>
      <c r="R59" s="39">
        <v>1994</v>
      </c>
      <c r="S59" s="39">
        <v>2670</v>
      </c>
      <c r="T59" s="265">
        <f t="shared" si="15"/>
        <v>0.74681647940074902</v>
      </c>
      <c r="U59" s="8">
        <f t="shared" ref="U59:U65" si="45">(T59-$T$75)/$T$74</f>
        <v>-0.21677412185349904</v>
      </c>
      <c r="V59" s="247" t="str">
        <f t="shared" ref="V59:V65" si="46">IF(U59&gt;=1,"1",(IF(U59&lt;=-1,"-1","0")))</f>
        <v>0</v>
      </c>
      <c r="W59" s="69" t="str">
        <f t="shared" ref="W59:W65" si="47">IF(U59&gt;=1,"Orange (Higher than Mean)",(IF(U59&lt;=-1,"Green (Lower than Mean)","Gray (Mean)")))</f>
        <v>Gray (Mean)</v>
      </c>
      <c r="X59" s="39">
        <v>64</v>
      </c>
      <c r="Y59" s="39">
        <v>0</v>
      </c>
      <c r="Z59" s="270">
        <v>0</v>
      </c>
      <c r="AA59" s="249" t="s">
        <v>295</v>
      </c>
      <c r="AB59" s="54">
        <v>4</v>
      </c>
      <c r="AC59" s="9">
        <v>10</v>
      </c>
      <c r="AD59" s="55">
        <f t="shared" si="12"/>
        <v>14</v>
      </c>
      <c r="AE59" s="39">
        <f t="shared" si="27"/>
        <v>18131</v>
      </c>
      <c r="AF59" s="263">
        <f t="shared" si="13"/>
        <v>1295.0714285714287</v>
      </c>
      <c r="AG59" s="8">
        <f t="shared" si="28"/>
        <v>-0.56331090942010198</v>
      </c>
      <c r="AH59" s="247" t="str">
        <f t="shared" si="9"/>
        <v>0</v>
      </c>
      <c r="AI59" s="10" t="str">
        <f t="shared" si="35"/>
        <v>Gray (Mean)</v>
      </c>
    </row>
    <row r="60" spans="1:35" x14ac:dyDescent="0.2">
      <c r="A60" s="9" t="s">
        <v>289</v>
      </c>
      <c r="B60" s="9">
        <v>89</v>
      </c>
      <c r="C60" s="299">
        <v>89</v>
      </c>
      <c r="D60" s="263">
        <v>6.7154545454545458</v>
      </c>
      <c r="E60" s="8">
        <v>0.29885848132032505</v>
      </c>
      <c r="F60" s="247" t="str">
        <f t="shared" si="0"/>
        <v>0</v>
      </c>
      <c r="G60" s="82" t="str">
        <f t="shared" si="1"/>
        <v>Gray (Mean)</v>
      </c>
      <c r="H60" s="56">
        <v>11684</v>
      </c>
      <c r="I60" s="264">
        <v>0.55391989044847656</v>
      </c>
      <c r="J60" s="263">
        <v>0</v>
      </c>
      <c r="K60" s="9" t="s">
        <v>179</v>
      </c>
      <c r="L60" s="21">
        <v>2152</v>
      </c>
      <c r="M60" s="39">
        <v>3855</v>
      </c>
      <c r="N60" s="265">
        <f t="shared" si="11"/>
        <v>0.55823605706874191</v>
      </c>
      <c r="O60" s="8">
        <f t="shared" si="26"/>
        <v>-0.54460501712181442</v>
      </c>
      <c r="P60" s="247" t="str">
        <f t="shared" si="3"/>
        <v>0</v>
      </c>
      <c r="Q60" s="82" t="str">
        <f t="shared" si="4"/>
        <v>Gray (Mean)</v>
      </c>
      <c r="R60" s="39">
        <v>3486</v>
      </c>
      <c r="S60" s="39">
        <v>4677</v>
      </c>
      <c r="T60" s="265">
        <f t="shared" si="15"/>
        <v>0.74534958306606802</v>
      </c>
      <c r="U60" s="8">
        <f t="shared" si="45"/>
        <v>-0.23021499146397451</v>
      </c>
      <c r="V60" s="247" t="str">
        <f t="shared" si="46"/>
        <v>0</v>
      </c>
      <c r="W60" s="69" t="str">
        <f t="shared" si="47"/>
        <v>Gray (Mean)</v>
      </c>
      <c r="X60" s="39">
        <v>52</v>
      </c>
      <c r="Y60" s="39">
        <v>0</v>
      </c>
      <c r="Z60" s="270">
        <v>0</v>
      </c>
      <c r="AA60" s="249" t="s">
        <v>295</v>
      </c>
      <c r="AB60" s="54">
        <v>5</v>
      </c>
      <c r="AC60" s="9">
        <v>15</v>
      </c>
      <c r="AD60" s="55">
        <f t="shared" si="12"/>
        <v>20</v>
      </c>
      <c r="AE60" s="39">
        <f t="shared" si="27"/>
        <v>20216</v>
      </c>
      <c r="AF60" s="263">
        <f t="shared" si="13"/>
        <v>1010.8</v>
      </c>
      <c r="AG60" s="8">
        <f t="shared" si="28"/>
        <v>-0.83569896758878159</v>
      </c>
      <c r="AH60" s="247" t="str">
        <f t="shared" si="9"/>
        <v>0</v>
      </c>
      <c r="AI60" s="10" t="str">
        <f t="shared" si="35"/>
        <v>Gray (Mean)</v>
      </c>
    </row>
    <row r="61" spans="1:35" x14ac:dyDescent="0.2">
      <c r="A61" s="9" t="s">
        <v>243</v>
      </c>
      <c r="B61" s="9">
        <v>88</v>
      </c>
      <c r="C61" s="299">
        <v>88</v>
      </c>
      <c r="D61" s="263">
        <v>6.6172727272727272</v>
      </c>
      <c r="E61" s="8">
        <v>0.26373507420246944</v>
      </c>
      <c r="F61" s="247" t="str">
        <f t="shared" si="0"/>
        <v>0</v>
      </c>
      <c r="G61" s="82" t="str">
        <f t="shared" si="1"/>
        <v>Gray (Mean)</v>
      </c>
      <c r="H61" s="56">
        <v>15426</v>
      </c>
      <c r="I61" s="264">
        <v>0.41864384804874888</v>
      </c>
      <c r="J61" s="263">
        <v>-1</v>
      </c>
      <c r="K61" s="9" t="s">
        <v>180</v>
      </c>
      <c r="L61" s="21">
        <v>15336</v>
      </c>
      <c r="M61" s="39">
        <v>24688</v>
      </c>
      <c r="N61" s="265">
        <f t="shared" si="11"/>
        <v>0.62119248217757617</v>
      </c>
      <c r="O61" s="8">
        <f t="shared" si="26"/>
        <v>-1.272051117444562E-2</v>
      </c>
      <c r="P61" s="247" t="str">
        <f t="shared" si="3"/>
        <v>0</v>
      </c>
      <c r="Q61" s="82" t="str">
        <f t="shared" si="4"/>
        <v>Gray (Mean)</v>
      </c>
      <c r="R61" s="39">
        <v>1691</v>
      </c>
      <c r="S61" s="39">
        <v>2170</v>
      </c>
      <c r="T61" s="265">
        <f t="shared" si="15"/>
        <v>0.77926267281105988</v>
      </c>
      <c r="U61" s="8">
        <f t="shared" si="45"/>
        <v>8.0523679411437996E-2</v>
      </c>
      <c r="V61" s="247" t="str">
        <f t="shared" si="46"/>
        <v>0</v>
      </c>
      <c r="W61" s="69" t="str">
        <f t="shared" si="47"/>
        <v>Gray (Mean)</v>
      </c>
      <c r="X61" s="39">
        <v>82</v>
      </c>
      <c r="Y61" s="39">
        <v>45</v>
      </c>
      <c r="Z61" s="270">
        <v>0.54878048780487809</v>
      </c>
      <c r="AA61" s="249" t="s">
        <v>294</v>
      </c>
      <c r="AB61" s="54">
        <v>6</v>
      </c>
      <c r="AC61" s="9">
        <v>8</v>
      </c>
      <c r="AD61" s="55">
        <f t="shared" si="12"/>
        <v>14</v>
      </c>
      <c r="AE61" s="39">
        <f t="shared" si="27"/>
        <v>42284</v>
      </c>
      <c r="AF61" s="263">
        <f t="shared" si="13"/>
        <v>3020.2857142857142</v>
      </c>
      <c r="AG61" s="8">
        <f t="shared" si="28"/>
        <v>1.0897844142012143</v>
      </c>
      <c r="AH61" s="247" t="str">
        <f t="shared" si="9"/>
        <v>1</v>
      </c>
      <c r="AI61" s="10" t="str">
        <f t="shared" si="35"/>
        <v>Orange (Higher than Mean)</v>
      </c>
    </row>
    <row r="62" spans="1:35" x14ac:dyDescent="0.2">
      <c r="A62" s="9" t="s">
        <v>4</v>
      </c>
      <c r="B62" s="9">
        <v>90</v>
      </c>
      <c r="C62" s="299">
        <v>90</v>
      </c>
      <c r="D62" s="263">
        <v>6.2621212121212126</v>
      </c>
      <c r="E62" s="8">
        <v>0.13668373734405434</v>
      </c>
      <c r="F62" s="247" t="str">
        <f t="shared" si="0"/>
        <v>0</v>
      </c>
      <c r="G62" s="82" t="str">
        <f t="shared" si="1"/>
        <v>Gray (Mean)</v>
      </c>
      <c r="H62" s="56">
        <v>15204</v>
      </c>
      <c r="I62" s="264">
        <v>0.56735069718495135</v>
      </c>
      <c r="J62" s="263">
        <v>0</v>
      </c>
      <c r="K62" s="9" t="s">
        <v>179</v>
      </c>
      <c r="L62" s="21">
        <v>7089</v>
      </c>
      <c r="M62" s="39">
        <v>9860</v>
      </c>
      <c r="N62" s="265">
        <f t="shared" si="11"/>
        <v>0.71896551724137936</v>
      </c>
      <c r="O62" s="8">
        <f t="shared" si="26"/>
        <v>0.81331054697387295</v>
      </c>
      <c r="P62" s="247" t="str">
        <f t="shared" si="3"/>
        <v>0</v>
      </c>
      <c r="Q62" s="82" t="str">
        <f t="shared" si="4"/>
        <v>Gray (Mean)</v>
      </c>
      <c r="R62" s="39">
        <v>1244</v>
      </c>
      <c r="S62" s="39">
        <v>1244</v>
      </c>
      <c r="T62" s="265">
        <f t="shared" si="15"/>
        <v>1</v>
      </c>
      <c r="U62" s="8">
        <f t="shared" si="45"/>
        <v>2.1030944383441783</v>
      </c>
      <c r="V62" s="247" t="str">
        <f t="shared" si="46"/>
        <v>1</v>
      </c>
      <c r="W62" s="69" t="str">
        <f t="shared" si="47"/>
        <v>Orange (Higher than Mean)</v>
      </c>
      <c r="X62" s="39">
        <v>87</v>
      </c>
      <c r="Y62" s="39">
        <v>20</v>
      </c>
      <c r="Z62" s="270">
        <v>0.22988505747126436</v>
      </c>
      <c r="AA62" s="249" t="s">
        <v>177</v>
      </c>
      <c r="AB62" s="54">
        <v>8</v>
      </c>
      <c r="AC62" s="9">
        <v>13</v>
      </c>
      <c r="AD62" s="55">
        <f t="shared" si="12"/>
        <v>21</v>
      </c>
      <c r="AE62" s="39">
        <f t="shared" si="27"/>
        <v>26308</v>
      </c>
      <c r="AF62" s="263">
        <f t="shared" si="13"/>
        <v>1252.7619047619048</v>
      </c>
      <c r="AG62" s="8">
        <f t="shared" si="28"/>
        <v>-0.60385177239192167</v>
      </c>
      <c r="AH62" s="247" t="str">
        <f t="shared" si="9"/>
        <v>0</v>
      </c>
      <c r="AI62" s="10" t="str">
        <f t="shared" si="35"/>
        <v>Gray (Mean)</v>
      </c>
    </row>
    <row r="63" spans="1:35" x14ac:dyDescent="0.2">
      <c r="A63" s="9" t="s">
        <v>3</v>
      </c>
      <c r="B63" s="9">
        <v>91</v>
      </c>
      <c r="C63" s="87">
        <v>91.1</v>
      </c>
      <c r="D63" s="263">
        <v>2.35</v>
      </c>
      <c r="E63" s="8">
        <v>-1.262832268493951</v>
      </c>
      <c r="F63" s="247" t="str">
        <f t="shared" si="0"/>
        <v>-1</v>
      </c>
      <c r="G63" s="82" t="str">
        <f t="shared" si="1"/>
        <v>Green (Lower than Mean)</v>
      </c>
      <c r="H63" s="56">
        <v>17726</v>
      </c>
      <c r="I63" s="264">
        <v>0.48397833690623943</v>
      </c>
      <c r="J63" s="263">
        <v>0</v>
      </c>
      <c r="K63" s="9" t="s">
        <v>179</v>
      </c>
      <c r="L63" s="21">
        <v>2218</v>
      </c>
      <c r="M63" s="39">
        <v>2793</v>
      </c>
      <c r="N63" s="265">
        <f t="shared" si="11"/>
        <v>0.79412817758682419</v>
      </c>
      <c r="O63" s="8">
        <f t="shared" si="26"/>
        <v>1.4483188784414898</v>
      </c>
      <c r="P63" s="247" t="str">
        <f t="shared" si="3"/>
        <v>1</v>
      </c>
      <c r="Q63" s="82" t="str">
        <f t="shared" si="4"/>
        <v>Orange (Higher than Mean)</v>
      </c>
      <c r="R63" s="39">
        <v>1696</v>
      </c>
      <c r="S63" s="39">
        <v>2408</v>
      </c>
      <c r="T63" s="265">
        <f t="shared" si="15"/>
        <v>0.70431893687707636</v>
      </c>
      <c r="U63" s="8">
        <f t="shared" si="45"/>
        <v>-0.60617036910128974</v>
      </c>
      <c r="V63" s="247" t="str">
        <f t="shared" si="46"/>
        <v>0</v>
      </c>
      <c r="W63" s="69" t="str">
        <f t="shared" si="47"/>
        <v>Gray (Mean)</v>
      </c>
      <c r="X63" s="39">
        <v>101</v>
      </c>
      <c r="Y63" s="39">
        <v>50</v>
      </c>
      <c r="Z63" s="270">
        <v>0.49504950495049505</v>
      </c>
      <c r="AA63" s="249" t="s">
        <v>177</v>
      </c>
      <c r="AB63" s="54">
        <v>12</v>
      </c>
      <c r="AC63" s="9">
        <v>17</v>
      </c>
      <c r="AD63" s="55">
        <f t="shared" si="12"/>
        <v>29</v>
      </c>
      <c r="AE63" s="39">
        <f t="shared" si="27"/>
        <v>22927</v>
      </c>
      <c r="AF63" s="263">
        <f t="shared" si="13"/>
        <v>790.58620689655174</v>
      </c>
      <c r="AG63" s="8">
        <f t="shared" si="28"/>
        <v>-1.0467071852870844</v>
      </c>
      <c r="AH63" s="247" t="str">
        <f t="shared" si="9"/>
        <v>-1</v>
      </c>
      <c r="AI63" s="10" t="str">
        <f t="shared" si="35"/>
        <v>Green (Lower than Mean)</v>
      </c>
    </row>
    <row r="64" spans="1:35" x14ac:dyDescent="0.2">
      <c r="A64" s="9" t="s">
        <v>280</v>
      </c>
      <c r="B64" s="9">
        <v>93</v>
      </c>
      <c r="C64" s="299">
        <v>93</v>
      </c>
      <c r="D64" s="263">
        <v>11.245959595959597</v>
      </c>
      <c r="E64" s="8">
        <v>1.9195941356928068</v>
      </c>
      <c r="F64" s="247" t="str">
        <f t="shared" si="0"/>
        <v>1</v>
      </c>
      <c r="G64" s="82" t="str">
        <f t="shared" si="1"/>
        <v>Orange (Higher than Mean)</v>
      </c>
      <c r="H64" s="56">
        <v>42667</v>
      </c>
      <c r="I64" s="264">
        <v>0.70065858860477648</v>
      </c>
      <c r="J64" s="263">
        <v>1</v>
      </c>
      <c r="K64" s="9" t="s">
        <v>224</v>
      </c>
      <c r="L64" s="21">
        <v>10934</v>
      </c>
      <c r="M64" s="39">
        <v>13418</v>
      </c>
      <c r="N64" s="265">
        <f t="shared" si="11"/>
        <v>0.81487554031897447</v>
      </c>
      <c r="O64" s="8">
        <f t="shared" si="26"/>
        <v>1.6236020327410514</v>
      </c>
      <c r="P64" s="247" t="str">
        <f t="shared" si="3"/>
        <v>1</v>
      </c>
      <c r="Q64" s="82" t="str">
        <f t="shared" si="4"/>
        <v>Orange (Higher than Mean)</v>
      </c>
      <c r="R64" s="39">
        <v>2409</v>
      </c>
      <c r="S64" s="39">
        <v>2939</v>
      </c>
      <c r="T64" s="265">
        <f t="shared" si="15"/>
        <v>0.81966655324940452</v>
      </c>
      <c r="U64" s="8">
        <f t="shared" si="45"/>
        <v>0.45073613130029516</v>
      </c>
      <c r="V64" s="247" t="str">
        <f t="shared" si="46"/>
        <v>0</v>
      </c>
      <c r="W64" s="69" t="str">
        <f t="shared" si="47"/>
        <v>Gray (Mean)</v>
      </c>
      <c r="X64" s="39">
        <v>107</v>
      </c>
      <c r="Y64" s="39">
        <v>0</v>
      </c>
      <c r="Z64" s="270">
        <v>0</v>
      </c>
      <c r="AA64" s="249" t="s">
        <v>295</v>
      </c>
      <c r="AB64" s="54">
        <v>9</v>
      </c>
      <c r="AC64" s="9">
        <v>16</v>
      </c>
      <c r="AD64" s="55">
        <f t="shared" si="12"/>
        <v>25</v>
      </c>
      <c r="AE64" s="39">
        <f t="shared" si="27"/>
        <v>59024</v>
      </c>
      <c r="AF64" s="263">
        <f t="shared" si="13"/>
        <v>2360.96</v>
      </c>
      <c r="AG64" s="8">
        <f t="shared" si="28"/>
        <v>0.45802042751608307</v>
      </c>
      <c r="AH64" s="247" t="str">
        <f t="shared" si="9"/>
        <v>0</v>
      </c>
      <c r="AI64" s="10" t="str">
        <f t="shared" si="35"/>
        <v>Gray (Mean)</v>
      </c>
    </row>
    <row r="65" spans="1:43" x14ac:dyDescent="0.2">
      <c r="A65" s="9" t="s">
        <v>172</v>
      </c>
      <c r="B65" s="9">
        <v>94</v>
      </c>
      <c r="C65" s="299">
        <v>94</v>
      </c>
      <c r="D65" s="263">
        <v>4.5590909090909104</v>
      </c>
      <c r="E65" s="8">
        <v>-0.47255560834220356</v>
      </c>
      <c r="F65" s="247" t="str">
        <f t="shared" si="0"/>
        <v>0</v>
      </c>
      <c r="G65" s="82" t="str">
        <f t="shared" si="1"/>
        <v>Gray (Mean)</v>
      </c>
      <c r="H65" s="56">
        <v>8903</v>
      </c>
      <c r="I65" s="264">
        <v>0.59451870156127096</v>
      </c>
      <c r="J65" s="263">
        <v>0</v>
      </c>
      <c r="K65" s="9" t="s">
        <v>179</v>
      </c>
      <c r="L65" s="21">
        <v>3624</v>
      </c>
      <c r="M65" s="39">
        <v>4329</v>
      </c>
      <c r="N65" s="265">
        <f>L65/M65</f>
        <v>0.83714483714483712</v>
      </c>
      <c r="O65" s="8">
        <f t="shared" si="26"/>
        <v>1.8117431782959819</v>
      </c>
      <c r="P65" s="247" t="str">
        <f t="shared" si="3"/>
        <v>1</v>
      </c>
      <c r="Q65" s="82" t="str">
        <f t="shared" si="4"/>
        <v>Orange (Higher than Mean)</v>
      </c>
      <c r="R65" s="39">
        <v>1531</v>
      </c>
      <c r="S65" s="39">
        <v>2016</v>
      </c>
      <c r="T65" s="265">
        <f t="shared" si="15"/>
        <v>0.75942460317460314</v>
      </c>
      <c r="U65" s="8">
        <f t="shared" si="45"/>
        <v>-0.10124847517311397</v>
      </c>
      <c r="V65" s="247" t="str">
        <f t="shared" si="46"/>
        <v>0</v>
      </c>
      <c r="W65" s="69" t="str">
        <f t="shared" si="47"/>
        <v>Gray (Mean)</v>
      </c>
      <c r="X65" s="39">
        <v>51</v>
      </c>
      <c r="Y65" s="39">
        <v>0</v>
      </c>
      <c r="Z65" s="270">
        <v>0</v>
      </c>
      <c r="AA65" s="249" t="s">
        <v>295</v>
      </c>
      <c r="AB65" s="54">
        <v>5</v>
      </c>
      <c r="AC65" s="9">
        <v>4</v>
      </c>
      <c r="AD65" s="55">
        <f t="shared" si="12"/>
        <v>9</v>
      </c>
      <c r="AE65" s="39">
        <f t="shared" si="27"/>
        <v>15248</v>
      </c>
      <c r="AF65" s="263">
        <f t="shared" si="13"/>
        <v>1694.2222222222222</v>
      </c>
      <c r="AG65" s="8">
        <f t="shared" si="28"/>
        <v>-0.18084577690430295</v>
      </c>
      <c r="AH65" s="247" t="str">
        <f t="shared" si="9"/>
        <v>0</v>
      </c>
      <c r="AI65" s="10" t="str">
        <f t="shared" si="35"/>
        <v>Gray (Mean)</v>
      </c>
    </row>
    <row r="66" spans="1:43" s="106" customFormat="1" x14ac:dyDescent="0.2">
      <c r="A66" s="99" t="s">
        <v>61</v>
      </c>
      <c r="B66" s="100">
        <v>26</v>
      </c>
      <c r="C66" s="101">
        <v>26.2</v>
      </c>
      <c r="D66" s="263">
        <v>11.060653409090909</v>
      </c>
      <c r="E66" s="178">
        <v>1.0463023467112138</v>
      </c>
      <c r="F66" s="247" t="str">
        <f t="shared" ref="F66:F70" si="48">IF(E66&gt;=2,"2",(IF(E66&gt;1,"1",(IF(E66&gt;-0.99,"0","-1")))))</f>
        <v>1</v>
      </c>
      <c r="G66" s="196" t="str">
        <f t="shared" ref="G66:G70" si="49">IF(E66&gt;=2,"Red (Much Higher than Mean)",(IF(E66&gt;1,"Orange (Higher than Mean)",(IF(E66&gt;-0.99,"Gray (Mean)","Green (Lower than Mean)")))))</f>
        <v>Orange (Higher than Mean)</v>
      </c>
      <c r="H66" s="177">
        <v>177788</v>
      </c>
      <c r="I66" s="264">
        <v>0.53788782145026659</v>
      </c>
      <c r="J66" s="263">
        <v>0</v>
      </c>
      <c r="K66" s="106" t="s">
        <v>179</v>
      </c>
      <c r="L66" s="197">
        <v>66184</v>
      </c>
      <c r="M66" s="197">
        <v>114403</v>
      </c>
      <c r="N66" s="265">
        <f t="shared" ref="N66:N71" si="50">L66/M66</f>
        <v>0.57851629764953716</v>
      </c>
      <c r="O66" s="178">
        <f t="shared" ref="O66:O67" si="51">(N66-$N$75)/$N$74</f>
        <v>-0.37326832315987551</v>
      </c>
      <c r="P66" s="247" t="str">
        <f t="shared" ref="P66:P70" si="52">IF(O66&gt;=2,"2",(IF(O66&gt;=1,"1",(IF(O66&gt;-0.99,"0",(IF(O66&gt;-1,"-1","-2")))))))</f>
        <v>0</v>
      </c>
      <c r="Q66" s="196" t="str">
        <f t="shared" ref="Q66:Q70" si="53">IF(O66&gt;=2,"Red (Much Higher than Mean)",(IF(O66&gt;=1,"Orange (Higher than Mean)",(IF(O66&gt;-0.99,"Gray (Mean)",(IF(O66&gt;-1,"Green (Lower than Mean)","Blue (Much Lower than Mean)")))))))</f>
        <v>Gray (Mean)</v>
      </c>
      <c r="R66" s="177"/>
      <c r="S66" s="177"/>
      <c r="T66" s="265"/>
      <c r="U66" s="178"/>
      <c r="V66" s="268"/>
      <c r="Z66" s="270"/>
      <c r="AA66" s="249"/>
      <c r="AB66" s="106">
        <v>44</v>
      </c>
      <c r="AC66" s="198">
        <v>16</v>
      </c>
      <c r="AD66" s="177">
        <f t="shared" si="12"/>
        <v>60</v>
      </c>
      <c r="AE66" s="177">
        <f t="shared" ref="AE66:AE71" si="54">H66+M66+S66</f>
        <v>292191</v>
      </c>
      <c r="AF66" s="263">
        <f t="shared" si="13"/>
        <v>4869.8500000000004</v>
      </c>
      <c r="AG66" s="178">
        <f t="shared" ref="AG66:AG71" si="55">(AF66-$AF$75)/$AF$74</f>
        <v>2.8620315470757234</v>
      </c>
      <c r="AH66" s="247" t="str">
        <f t="shared" ref="AH66" si="56">IF(AG66&gt;=1,"1",(IF(AG66&lt;=-1,"-1","0")))</f>
        <v>1</v>
      </c>
      <c r="AI66" s="104" t="str">
        <f t="shared" si="35"/>
        <v>Orange (Higher than Mean)</v>
      </c>
    </row>
    <row r="67" spans="1:43" s="106" customFormat="1" x14ac:dyDescent="0.2">
      <c r="A67" s="99" t="s">
        <v>62</v>
      </c>
      <c r="B67" s="100">
        <v>15</v>
      </c>
      <c r="C67" s="101">
        <v>15.2</v>
      </c>
      <c r="D67" s="263">
        <v>4.1554545454545453</v>
      </c>
      <c r="E67" s="178">
        <v>0.16996823147810897</v>
      </c>
      <c r="F67" s="247" t="str">
        <f t="shared" si="48"/>
        <v>0</v>
      </c>
      <c r="G67" s="196" t="str">
        <f t="shared" si="49"/>
        <v>Gray (Mean)</v>
      </c>
      <c r="H67" s="177">
        <v>49515</v>
      </c>
      <c r="I67" s="264">
        <v>0.46022417449257802</v>
      </c>
      <c r="J67" s="263">
        <v>0</v>
      </c>
      <c r="K67" s="106" t="s">
        <v>179</v>
      </c>
      <c r="L67" s="199">
        <v>22640</v>
      </c>
      <c r="M67" s="197">
        <v>35852</v>
      </c>
      <c r="N67" s="265">
        <f t="shared" si="50"/>
        <v>0.63148499386366175</v>
      </c>
      <c r="O67" s="178">
        <f t="shared" si="51"/>
        <v>7.4235307610489798E-2</v>
      </c>
      <c r="P67" s="247" t="str">
        <f t="shared" si="52"/>
        <v>0</v>
      </c>
      <c r="Q67" s="196" t="str">
        <f t="shared" si="53"/>
        <v>Gray (Mean)</v>
      </c>
      <c r="R67" s="177"/>
      <c r="S67" s="177"/>
      <c r="T67" s="265"/>
      <c r="U67" s="178"/>
      <c r="V67" s="268"/>
      <c r="Z67" s="270"/>
      <c r="AA67" s="249"/>
      <c r="AB67" s="106">
        <v>7</v>
      </c>
      <c r="AC67" s="198">
        <v>11</v>
      </c>
      <c r="AD67" s="177">
        <f t="shared" ref="AD67:AD71" si="57">AB67+AC67</f>
        <v>18</v>
      </c>
      <c r="AE67" s="177">
        <f t="shared" si="54"/>
        <v>85367</v>
      </c>
      <c r="AF67" s="263">
        <f t="shared" ref="AF67:AF71" si="58">AE67/AD67</f>
        <v>4742.6111111111113</v>
      </c>
      <c r="AG67" s="178">
        <f t="shared" si="55"/>
        <v>2.740111612870038</v>
      </c>
      <c r="AH67" s="271">
        <v>2</v>
      </c>
      <c r="AI67" s="200" t="s">
        <v>41</v>
      </c>
    </row>
    <row r="68" spans="1:43" s="106" customFormat="1" x14ac:dyDescent="0.2">
      <c r="A68" s="99" t="s">
        <v>63</v>
      </c>
      <c r="B68" s="100">
        <v>6</v>
      </c>
      <c r="C68" s="101">
        <v>6.2</v>
      </c>
      <c r="D68" s="263">
        <v>9.0787878787878782</v>
      </c>
      <c r="E68" s="178">
        <v>0.79478513333229517</v>
      </c>
      <c r="F68" s="247" t="str">
        <f t="shared" si="48"/>
        <v>0</v>
      </c>
      <c r="G68" s="196" t="str">
        <f t="shared" si="49"/>
        <v>Gray (Mean)</v>
      </c>
      <c r="H68" s="177">
        <v>12525</v>
      </c>
      <c r="I68" s="264">
        <v>0.45421157684630736</v>
      </c>
      <c r="J68" s="263">
        <v>0</v>
      </c>
      <c r="K68" s="106" t="s">
        <v>179</v>
      </c>
      <c r="N68" s="265"/>
      <c r="O68" s="177"/>
      <c r="P68" s="247"/>
      <c r="Q68" s="196"/>
      <c r="R68" s="177"/>
      <c r="S68" s="177"/>
      <c r="T68" s="265"/>
      <c r="U68" s="178"/>
      <c r="V68" s="268"/>
      <c r="Z68" s="270"/>
      <c r="AA68" s="249"/>
      <c r="AB68" s="106">
        <v>4</v>
      </c>
      <c r="AC68" s="106">
        <v>0</v>
      </c>
      <c r="AD68" s="177">
        <f t="shared" si="57"/>
        <v>4</v>
      </c>
      <c r="AE68" s="177">
        <f t="shared" si="54"/>
        <v>12525</v>
      </c>
      <c r="AF68" s="263">
        <f t="shared" si="58"/>
        <v>3131.25</v>
      </c>
      <c r="AG68" s="178">
        <f t="shared" si="55"/>
        <v>1.196110070858595</v>
      </c>
      <c r="AH68" s="247" t="str">
        <f t="shared" ref="AH68:AH73" si="59">IF(AG68&gt;=1,"1",(IF(AG68&lt;=-1,"-1","0")))</f>
        <v>1</v>
      </c>
      <c r="AI68" s="104" t="str">
        <f t="shared" ref="AI68:AI73" si="60">IF(AG68&gt;=1,"Orange (Higher than Mean)",(IF(AG68&lt;=-1,"Green (Lower than Mean)","Gray (Mean)")))</f>
        <v>Orange (Higher than Mean)</v>
      </c>
    </row>
    <row r="69" spans="1:43" s="106" customFormat="1" x14ac:dyDescent="0.2">
      <c r="A69" s="99" t="s">
        <v>69</v>
      </c>
      <c r="B69" s="100">
        <v>47</v>
      </c>
      <c r="C69" s="101">
        <v>47.2</v>
      </c>
      <c r="D69" s="263">
        <v>5.5090909090909088</v>
      </c>
      <c r="E69" s="178">
        <v>0.34175730642010743</v>
      </c>
      <c r="F69" s="247" t="str">
        <f t="shared" si="48"/>
        <v>0</v>
      </c>
      <c r="G69" s="196" t="str">
        <f t="shared" si="49"/>
        <v>Gray (Mean)</v>
      </c>
      <c r="H69" s="177">
        <v>14338</v>
      </c>
      <c r="I69" s="264">
        <v>0.36092899986051052</v>
      </c>
      <c r="J69" s="263">
        <v>-1</v>
      </c>
      <c r="K69" s="106" t="s">
        <v>180</v>
      </c>
      <c r="L69" s="201">
        <v>8127</v>
      </c>
      <c r="M69" s="197">
        <v>14594</v>
      </c>
      <c r="N69" s="265">
        <f t="shared" si="50"/>
        <v>0.55687268740578322</v>
      </c>
      <c r="O69" s="177">
        <f>(N69-$N$75)/$N$74</f>
        <v>-0.55612338396606942</v>
      </c>
      <c r="P69" s="247" t="str">
        <f t="shared" si="52"/>
        <v>0</v>
      </c>
      <c r="Q69" s="196" t="str">
        <f t="shared" si="53"/>
        <v>Gray (Mean)</v>
      </c>
      <c r="R69" s="177"/>
      <c r="S69" s="177"/>
      <c r="T69" s="265"/>
      <c r="U69" s="178"/>
      <c r="V69" s="268"/>
      <c r="Z69" s="270"/>
      <c r="AA69" s="249"/>
      <c r="AB69" s="106">
        <v>5</v>
      </c>
      <c r="AC69" s="198">
        <v>4</v>
      </c>
      <c r="AD69" s="177">
        <f t="shared" si="57"/>
        <v>9</v>
      </c>
      <c r="AE69" s="177">
        <f t="shared" si="54"/>
        <v>28932</v>
      </c>
      <c r="AF69" s="263">
        <f t="shared" si="58"/>
        <v>3214.6666666666665</v>
      </c>
      <c r="AG69" s="178">
        <f t="shared" si="55"/>
        <v>1.276039678861842</v>
      </c>
      <c r="AH69" s="247" t="str">
        <f t="shared" si="59"/>
        <v>1</v>
      </c>
      <c r="AI69" s="104" t="str">
        <f t="shared" si="60"/>
        <v>Orange (Higher than Mean)</v>
      </c>
    </row>
    <row r="70" spans="1:43" s="106" customFormat="1" x14ac:dyDescent="0.2">
      <c r="A70" s="99" t="s">
        <v>70</v>
      </c>
      <c r="B70" s="100">
        <v>81</v>
      </c>
      <c r="C70" s="101">
        <v>81.2</v>
      </c>
      <c r="D70" s="263">
        <v>10.626136363636364</v>
      </c>
      <c r="E70" s="178">
        <v>0.99115808249786053</v>
      </c>
      <c r="F70" s="247" t="str">
        <f t="shared" si="48"/>
        <v>0</v>
      </c>
      <c r="G70" s="196" t="str">
        <f t="shared" si="49"/>
        <v>Gray (Mean)</v>
      </c>
      <c r="H70" s="177">
        <v>19802</v>
      </c>
      <c r="I70" s="264">
        <v>0.43313806686193312</v>
      </c>
      <c r="J70" s="263">
        <v>0</v>
      </c>
      <c r="K70" s="106" t="s">
        <v>179</v>
      </c>
      <c r="L70" s="201">
        <v>2917</v>
      </c>
      <c r="M70" s="197">
        <v>7242</v>
      </c>
      <c r="N70" s="265">
        <f t="shared" si="50"/>
        <v>0.4027892847279757</v>
      </c>
      <c r="O70" s="178">
        <f>(N70-$N$75)/$N$74</f>
        <v>-1.857890032347046</v>
      </c>
      <c r="P70" s="247" t="str">
        <f t="shared" si="52"/>
        <v>-2</v>
      </c>
      <c r="Q70" s="196" t="str">
        <f t="shared" si="53"/>
        <v>Blue (Much Lower than Mean)</v>
      </c>
      <c r="R70" s="177"/>
      <c r="S70" s="177"/>
      <c r="T70" s="265"/>
      <c r="U70" s="178"/>
      <c r="V70" s="268"/>
      <c r="Z70" s="270"/>
      <c r="AA70" s="249"/>
      <c r="AB70" s="106">
        <v>6</v>
      </c>
      <c r="AC70" s="198">
        <v>3</v>
      </c>
      <c r="AD70" s="177">
        <f t="shared" si="57"/>
        <v>9</v>
      </c>
      <c r="AE70" s="177">
        <f t="shared" si="54"/>
        <v>27044</v>
      </c>
      <c r="AF70" s="263">
        <f t="shared" si="58"/>
        <v>3004.8888888888887</v>
      </c>
      <c r="AG70" s="178">
        <f t="shared" si="55"/>
        <v>1.0750312207730901</v>
      </c>
      <c r="AH70" s="247" t="str">
        <f t="shared" si="59"/>
        <v>1</v>
      </c>
      <c r="AI70" s="104" t="str">
        <f t="shared" si="60"/>
        <v>Orange (Higher than Mean)</v>
      </c>
    </row>
    <row r="71" spans="1:43" s="106" customFormat="1" x14ac:dyDescent="0.2">
      <c r="A71" s="99" t="s">
        <v>71</v>
      </c>
      <c r="B71" s="100">
        <v>91</v>
      </c>
      <c r="C71" s="101">
        <v>91.2</v>
      </c>
      <c r="D71" s="263">
        <v>6.8477272727272727</v>
      </c>
      <c r="E71" s="178">
        <v>0.51164274151217792</v>
      </c>
      <c r="F71" s="247" t="str">
        <f>IF(E71&gt;=2,"2",(IF(E71&gt;1,"1",(IF(E71&gt;-0.99,"0","-1")))))</f>
        <v>0</v>
      </c>
      <c r="G71" s="196" t="str">
        <f>IF(E71&gt;=2,"Red (Much Higher than Mean)",(IF(E71&gt;1,"Orange (Higher than Mean)",(IF(E71&gt;-0.99,"Gray (Mean)","Green (Lower than Mean)")))))</f>
        <v>Gray (Mean)</v>
      </c>
      <c r="H71" s="177">
        <v>18607</v>
      </c>
      <c r="I71" s="264">
        <v>0.46305153974310742</v>
      </c>
      <c r="J71" s="263">
        <v>0</v>
      </c>
      <c r="K71" s="106" t="s">
        <v>179</v>
      </c>
      <c r="L71" s="201">
        <v>5620</v>
      </c>
      <c r="M71" s="197">
        <v>8348</v>
      </c>
      <c r="N71" s="265">
        <f t="shared" si="50"/>
        <v>0.67321514135122185</v>
      </c>
      <c r="O71" s="177">
        <f>(N71-$N$75)/$N$74</f>
        <v>0.42679056850978081</v>
      </c>
      <c r="P71" s="247" t="str">
        <f>IF(O71&gt;=2,"2",(IF(O71&gt;=1,"1",(IF(O71&gt;-0.99,"0",(IF(O71&gt;-1,"-1","-2")))))))</f>
        <v>0</v>
      </c>
      <c r="Q71" s="196" t="str">
        <f>IF(O71&gt;=2,"Red (Much Higher than Mean)",(IF(O71&gt;=1,"Orange (Higher than Mean)",(IF(O71&gt;-0.99,"Gray (Mean)",(IF(O71&gt;-1,"Green (Lower than Mean)","Blue (Much Lower than Mean)")))))))</f>
        <v>Gray (Mean)</v>
      </c>
      <c r="R71" s="177"/>
      <c r="S71" s="177"/>
      <c r="T71" s="265"/>
      <c r="U71" s="178"/>
      <c r="V71" s="268"/>
      <c r="Z71" s="270"/>
      <c r="AA71" s="249"/>
      <c r="AB71" s="106">
        <v>5</v>
      </c>
      <c r="AC71" s="198">
        <v>4</v>
      </c>
      <c r="AD71" s="177">
        <f t="shared" si="57"/>
        <v>9</v>
      </c>
      <c r="AE71" s="177">
        <f t="shared" si="54"/>
        <v>26955</v>
      </c>
      <c r="AF71" s="263">
        <f t="shared" si="58"/>
        <v>2995</v>
      </c>
      <c r="AG71" s="178">
        <f t="shared" si="55"/>
        <v>1.0655557161280167</v>
      </c>
      <c r="AH71" s="247" t="str">
        <f t="shared" si="59"/>
        <v>1</v>
      </c>
      <c r="AI71" s="104" t="str">
        <f t="shared" si="60"/>
        <v>Orange (Higher than Mean)</v>
      </c>
    </row>
    <row r="72" spans="1:43" s="106" customFormat="1" x14ac:dyDescent="0.2">
      <c r="A72" s="99"/>
      <c r="B72" s="100"/>
      <c r="C72" s="101"/>
      <c r="D72" s="263"/>
      <c r="E72" s="178"/>
      <c r="F72" s="105"/>
      <c r="G72" s="196"/>
      <c r="H72" s="177"/>
      <c r="I72" s="264"/>
      <c r="J72" s="177"/>
      <c r="L72" s="201"/>
      <c r="M72" s="197"/>
      <c r="N72" s="265"/>
      <c r="O72" s="177"/>
      <c r="P72" s="105"/>
      <c r="Q72" s="196"/>
      <c r="R72" s="177"/>
      <c r="S72" s="177"/>
      <c r="T72" s="265"/>
      <c r="U72" s="178"/>
      <c r="V72" s="268"/>
      <c r="Z72" s="270"/>
      <c r="AA72" s="249"/>
      <c r="AC72" s="198"/>
      <c r="AD72" s="177"/>
      <c r="AE72" s="177"/>
      <c r="AF72" s="263"/>
      <c r="AG72" s="178"/>
      <c r="AH72" s="247"/>
      <c r="AI72" s="104"/>
    </row>
    <row r="73" spans="1:43" x14ac:dyDescent="0.2">
      <c r="D73" s="263"/>
      <c r="E73" s="8"/>
      <c r="F73" s="8"/>
      <c r="G73" s="90"/>
      <c r="H73" s="8"/>
      <c r="I73" s="264"/>
      <c r="L73" s="39">
        <f>SUM(L2:L71)</f>
        <v>430262</v>
      </c>
      <c r="M73" s="9">
        <f>SUM(M2:M71)</f>
        <v>690964</v>
      </c>
      <c r="O73" s="39"/>
      <c r="P73" s="69"/>
      <c r="R73" s="39">
        <f>SUM(R2:R65)</f>
        <v>134041</v>
      </c>
      <c r="S73" s="39">
        <f>SUM(S2:S65)</f>
        <v>173972</v>
      </c>
      <c r="AD73" s="55">
        <f>SUM(AD2:AD71)</f>
        <v>1229</v>
      </c>
      <c r="AE73" s="39">
        <f>SUM(AE2:AE71)</f>
        <v>2314155</v>
      </c>
      <c r="AG73" s="8">
        <f>(AF75-$AF$75)/$AF$74</f>
        <v>0</v>
      </c>
      <c r="AH73" s="69" t="str">
        <f t="shared" si="59"/>
        <v>0</v>
      </c>
      <c r="AI73" s="10" t="str">
        <f t="shared" si="60"/>
        <v>Gray (Mean)</v>
      </c>
      <c r="AJ73" s="9">
        <v>424994</v>
      </c>
      <c r="AK73" s="24">
        <v>95</v>
      </c>
      <c r="AL73" s="57">
        <f>AJ73/AK73</f>
        <v>4473.621052631579</v>
      </c>
      <c r="AM73" s="5" t="s">
        <v>41</v>
      </c>
      <c r="AN73" s="9">
        <v>13672</v>
      </c>
      <c r="AO73" s="9">
        <v>9</v>
      </c>
      <c r="AP73" s="58">
        <f>AN73/AO73</f>
        <v>1519.1111111111111</v>
      </c>
      <c r="AQ73" s="23" t="s">
        <v>34</v>
      </c>
    </row>
    <row r="74" spans="1:43" s="205" customFormat="1" x14ac:dyDescent="0.2">
      <c r="A74" s="205" t="s">
        <v>344</v>
      </c>
      <c r="C74" s="92"/>
      <c r="D74" s="263"/>
      <c r="G74" s="207"/>
      <c r="I74" s="265"/>
      <c r="M74" s="135" t="s">
        <v>343</v>
      </c>
      <c r="N74" s="205">
        <f>STDEV(N2:N71)</f>
        <v>0.11836484124819371</v>
      </c>
      <c r="O74" s="206"/>
      <c r="P74" s="206"/>
      <c r="Q74" s="207"/>
      <c r="S74" s="135" t="s">
        <v>130</v>
      </c>
      <c r="T74" s="205">
        <f>STDEV(T2:T65)</f>
        <v>0.10913701101138121</v>
      </c>
      <c r="U74" s="78"/>
      <c r="V74" s="78"/>
      <c r="W74" s="205" t="s">
        <v>178</v>
      </c>
      <c r="X74" s="205">
        <v>4575</v>
      </c>
      <c r="Y74" s="205">
        <v>1077</v>
      </c>
      <c r="Z74" s="208"/>
      <c r="AE74" s="135" t="s">
        <v>31</v>
      </c>
      <c r="AF74" s="205">
        <f>STDEV(AF2:AF71)</f>
        <v>1043.6266203542234</v>
      </c>
      <c r="AI74" s="209"/>
    </row>
    <row r="75" spans="1:43" s="180" customFormat="1" x14ac:dyDescent="0.2">
      <c r="A75" s="180" t="s">
        <v>225</v>
      </c>
      <c r="C75" s="181"/>
      <c r="D75" s="263">
        <v>6</v>
      </c>
      <c r="G75" s="183"/>
      <c r="I75" s="265">
        <v>0.54</v>
      </c>
      <c r="M75" s="184"/>
      <c r="N75" s="265">
        <f>L73/M73</f>
        <v>0.6226981434633353</v>
      </c>
      <c r="O75" s="182"/>
      <c r="P75" s="182"/>
      <c r="Q75" s="183"/>
      <c r="S75" s="184"/>
      <c r="T75" s="265">
        <f>R73/S73</f>
        <v>0.77047455912445684</v>
      </c>
      <c r="U75" s="185"/>
      <c r="V75" s="185"/>
      <c r="W75" s="180" t="s">
        <v>178</v>
      </c>
      <c r="X75" s="180">
        <v>4575</v>
      </c>
      <c r="Y75" s="180">
        <v>1077</v>
      </c>
      <c r="Z75" s="186"/>
      <c r="AE75" s="184"/>
      <c r="AF75" s="263">
        <f>AE73/AD73</f>
        <v>1882.9576891781937</v>
      </c>
      <c r="AI75" s="187"/>
    </row>
    <row r="76" spans="1:43" ht="13.5" thickBot="1" x14ac:dyDescent="0.25">
      <c r="D76" s="58"/>
      <c r="I76" s="36"/>
      <c r="M76" s="23"/>
      <c r="O76" s="58"/>
      <c r="P76" s="58"/>
      <c r="S76" s="23"/>
      <c r="AE76" s="23"/>
    </row>
    <row r="77" spans="1:43" x14ac:dyDescent="0.2">
      <c r="D77" s="39"/>
      <c r="E77" s="173" t="s">
        <v>339</v>
      </c>
      <c r="F77" s="174"/>
      <c r="G77" s="175"/>
      <c r="I77" s="194" t="s">
        <v>340</v>
      </c>
      <c r="J77" s="174"/>
      <c r="K77" s="195"/>
      <c r="O77" s="173" t="s">
        <v>341</v>
      </c>
      <c r="P77" s="174"/>
      <c r="Q77" s="175"/>
      <c r="U77" s="173" t="s">
        <v>342</v>
      </c>
      <c r="V77" s="174"/>
      <c r="W77" s="210"/>
      <c r="AG77" s="173" t="s">
        <v>345</v>
      </c>
      <c r="AH77" s="174"/>
      <c r="AI77" s="215"/>
    </row>
    <row r="78" spans="1:43" ht="25.5" x14ac:dyDescent="0.2">
      <c r="E78" s="155" t="s">
        <v>94</v>
      </c>
      <c r="F78" s="75" t="s">
        <v>250</v>
      </c>
      <c r="G78" s="156" t="s">
        <v>216</v>
      </c>
      <c r="I78" s="155" t="s">
        <v>94</v>
      </c>
      <c r="J78" s="40" t="s">
        <v>250</v>
      </c>
      <c r="K78" s="118" t="s">
        <v>216</v>
      </c>
      <c r="O78" s="117" t="s">
        <v>94</v>
      </c>
      <c r="P78" s="40" t="s">
        <v>250</v>
      </c>
      <c r="Q78" s="156" t="s">
        <v>216</v>
      </c>
      <c r="U78" s="155" t="s">
        <v>94</v>
      </c>
      <c r="V78" s="75" t="s">
        <v>250</v>
      </c>
      <c r="W78" s="211" t="s">
        <v>216</v>
      </c>
      <c r="AG78" s="155" t="s">
        <v>94</v>
      </c>
      <c r="AH78" s="75" t="s">
        <v>250</v>
      </c>
      <c r="AI78" s="146" t="s">
        <v>216</v>
      </c>
    </row>
    <row r="79" spans="1:43" x14ac:dyDescent="0.2">
      <c r="E79" s="109" t="s">
        <v>25</v>
      </c>
      <c r="F79" s="76">
        <v>-1</v>
      </c>
      <c r="G79" s="157" t="s">
        <v>180</v>
      </c>
      <c r="H79" s="16"/>
      <c r="I79" s="109" t="s">
        <v>213</v>
      </c>
      <c r="J79" s="9">
        <v>-1</v>
      </c>
      <c r="K79" s="110" t="s">
        <v>180</v>
      </c>
      <c r="O79" s="202" t="s">
        <v>302</v>
      </c>
      <c r="P79" s="9">
        <v>-2</v>
      </c>
      <c r="Q79" s="157" t="s">
        <v>299</v>
      </c>
      <c r="U79" s="109" t="s">
        <v>213</v>
      </c>
      <c r="V79" s="76">
        <v>-1</v>
      </c>
      <c r="W79" s="212" t="s">
        <v>180</v>
      </c>
      <c r="AE79" s="74"/>
      <c r="AF79" s="75"/>
      <c r="AG79" s="109" t="s">
        <v>25</v>
      </c>
      <c r="AH79" s="76">
        <v>-1</v>
      </c>
      <c r="AI79" s="147" t="s">
        <v>180</v>
      </c>
    </row>
    <row r="80" spans="1:43" x14ac:dyDescent="0.2">
      <c r="E80" s="109" t="s">
        <v>24</v>
      </c>
      <c r="F80" s="76">
        <v>0</v>
      </c>
      <c r="G80" s="157" t="s">
        <v>179</v>
      </c>
      <c r="I80" s="109" t="s">
        <v>87</v>
      </c>
      <c r="J80" s="9">
        <v>0</v>
      </c>
      <c r="K80" s="110" t="s">
        <v>179</v>
      </c>
      <c r="O80" s="203" t="s">
        <v>303</v>
      </c>
      <c r="P80" s="9">
        <v>-1</v>
      </c>
      <c r="Q80" s="157" t="s">
        <v>180</v>
      </c>
      <c r="U80" s="109" t="s">
        <v>87</v>
      </c>
      <c r="V80" s="76">
        <v>0</v>
      </c>
      <c r="W80" s="212" t="s">
        <v>179</v>
      </c>
      <c r="AE80" s="16"/>
      <c r="AF80" s="76"/>
      <c r="AG80" s="109" t="s">
        <v>24</v>
      </c>
      <c r="AH80" s="76">
        <v>0</v>
      </c>
      <c r="AI80" s="147" t="s">
        <v>179</v>
      </c>
    </row>
    <row r="81" spans="1:35" ht="13.5" thickBot="1" x14ac:dyDescent="0.25">
      <c r="E81" s="176" t="s">
        <v>91</v>
      </c>
      <c r="F81" s="76">
        <v>1</v>
      </c>
      <c r="G81" s="157" t="s">
        <v>224</v>
      </c>
      <c r="H81" s="16"/>
      <c r="I81" s="152" t="s">
        <v>212</v>
      </c>
      <c r="J81" s="113">
        <v>1</v>
      </c>
      <c r="K81" s="114" t="s">
        <v>224</v>
      </c>
      <c r="O81" s="109" t="s">
        <v>24</v>
      </c>
      <c r="P81" s="9">
        <v>0</v>
      </c>
      <c r="Q81" s="157" t="s">
        <v>179</v>
      </c>
      <c r="U81" s="152" t="s">
        <v>212</v>
      </c>
      <c r="V81" s="213">
        <v>1</v>
      </c>
      <c r="W81" s="214" t="s">
        <v>224</v>
      </c>
      <c r="AE81" s="16"/>
      <c r="AF81" s="76"/>
      <c r="AG81" s="216" t="s">
        <v>91</v>
      </c>
      <c r="AH81" s="76">
        <v>1</v>
      </c>
      <c r="AI81" s="147" t="s">
        <v>224</v>
      </c>
    </row>
    <row r="82" spans="1:35" ht="13.5" thickBot="1" x14ac:dyDescent="0.25">
      <c r="E82" s="152" t="s">
        <v>92</v>
      </c>
      <c r="F82" s="161">
        <v>2</v>
      </c>
      <c r="G82" s="162" t="s">
        <v>228</v>
      </c>
      <c r="I82" s="16"/>
      <c r="O82" s="203" t="s">
        <v>91</v>
      </c>
      <c r="P82" s="9">
        <v>1</v>
      </c>
      <c r="Q82" s="157" t="s">
        <v>224</v>
      </c>
      <c r="S82" s="72"/>
      <c r="T82" s="77"/>
      <c r="U82" s="16"/>
      <c r="V82" s="16"/>
      <c r="AE82" s="43"/>
      <c r="AF82" s="76"/>
      <c r="AG82" s="112" t="s">
        <v>21</v>
      </c>
      <c r="AH82" s="113">
        <v>2</v>
      </c>
      <c r="AI82" s="217" t="s">
        <v>41</v>
      </c>
    </row>
    <row r="83" spans="1:35" ht="13.5" thickBot="1" x14ac:dyDescent="0.25">
      <c r="E83" s="73"/>
      <c r="F83" s="77"/>
      <c r="H83" s="16"/>
      <c r="O83" s="204" t="s">
        <v>301</v>
      </c>
      <c r="P83" s="113">
        <v>2</v>
      </c>
      <c r="Q83" s="162" t="s">
        <v>228</v>
      </c>
      <c r="S83" s="73"/>
      <c r="T83" s="77"/>
      <c r="U83" s="16"/>
      <c r="V83" s="16"/>
      <c r="AE83" s="72"/>
      <c r="AF83" s="77"/>
      <c r="AG83" s="16"/>
    </row>
    <row r="84" spans="1:35" ht="15" x14ac:dyDescent="0.25">
      <c r="A84" s="94" t="s">
        <v>120</v>
      </c>
      <c r="B84"/>
      <c r="C84" s="24" t="s">
        <v>42</v>
      </c>
      <c r="D84" s="97" t="s">
        <v>44</v>
      </c>
      <c r="F84" s="23" t="s">
        <v>43</v>
      </c>
      <c r="G84" s="84">
        <v>2018</v>
      </c>
      <c r="AC84">
        <v>332</v>
      </c>
      <c r="AE84" s="73"/>
      <c r="AF84" s="77"/>
      <c r="AG84" s="16"/>
    </row>
    <row r="85" spans="1:35" ht="15" x14ac:dyDescent="0.25">
      <c r="A85" s="94" t="s">
        <v>121</v>
      </c>
      <c r="C85" s="24" t="s">
        <v>45</v>
      </c>
      <c r="D85" t="s">
        <v>46</v>
      </c>
      <c r="G85" s="84">
        <v>2016</v>
      </c>
    </row>
    <row r="86" spans="1:35" ht="15" x14ac:dyDescent="0.25">
      <c r="A86" s="94" t="s">
        <v>122</v>
      </c>
      <c r="C86" s="24" t="s">
        <v>45</v>
      </c>
      <c r="D86" t="s">
        <v>47</v>
      </c>
      <c r="G86" s="84">
        <v>2016</v>
      </c>
    </row>
    <row r="87" spans="1:35" ht="15" x14ac:dyDescent="0.25">
      <c r="A87" s="23" t="s">
        <v>123</v>
      </c>
      <c r="C87" s="24" t="s">
        <v>45</v>
      </c>
      <c r="D87" t="s">
        <v>47</v>
      </c>
      <c r="G87" s="84">
        <v>2016</v>
      </c>
    </row>
  </sheetData>
  <sortState ref="A2:I65">
    <sortCondition ref="A2:A65"/>
  </sortState>
  <phoneticPr fontId="7" type="noConversion"/>
  <hyperlinks>
    <hyperlink ref="D84" r:id="rId1" display="www.sindhhighcourt.gov.pk/dsitrict_courts_sindh/dw.pdf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E91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.75" x14ac:dyDescent="0.2"/>
  <cols>
    <col min="1" max="1" width="27" style="9" bestFit="1" customWidth="1"/>
    <col min="2" max="2" width="10.28515625" style="9" customWidth="1"/>
    <col min="3" max="3" width="15.140625" style="9" customWidth="1"/>
    <col min="4" max="5" width="9.7109375" style="9" bestFit="1" customWidth="1"/>
    <col min="6" max="7" width="16.7109375" style="8" bestFit="1" customWidth="1"/>
    <col min="8" max="8" width="15" style="8" customWidth="1"/>
    <col min="9" max="9" width="27.85546875" style="37" bestFit="1" customWidth="1"/>
    <col min="10" max="10" width="14.28515625" style="17" bestFit="1" customWidth="1"/>
    <col min="11" max="11" width="17" style="9" customWidth="1"/>
    <col min="12" max="12" width="19.140625" style="9" customWidth="1"/>
    <col min="13" max="13" width="12.28515625" style="264" bestFit="1" customWidth="1"/>
    <col min="14" max="14" width="12.28515625" style="9" bestFit="1" customWidth="1"/>
    <col min="15" max="15" width="18" style="9" customWidth="1"/>
    <col min="16" max="16" width="22.7109375" style="9" bestFit="1" customWidth="1"/>
    <col min="17" max="17" width="12" style="9" customWidth="1"/>
    <col min="18" max="20" width="9.140625" style="9"/>
    <col min="21" max="22" width="11" style="9" customWidth="1"/>
    <col min="23" max="23" width="24.7109375" style="9" customWidth="1"/>
    <col min="24" max="24" width="8.85546875" style="9" customWidth="1"/>
    <col min="25" max="25" width="14.85546875" style="9" customWidth="1"/>
    <col min="26" max="26" width="26.42578125" style="9" bestFit="1" customWidth="1"/>
    <col min="27" max="27" width="12.7109375" style="9" customWidth="1"/>
    <col min="28" max="28" width="17.42578125" style="9" customWidth="1"/>
    <col min="29" max="30" width="9.140625" style="9"/>
    <col min="31" max="31" width="22.7109375" style="71" bestFit="1" customWidth="1"/>
    <col min="32" max="16384" width="9.140625" style="9"/>
  </cols>
  <sheetData>
    <row r="1" spans="1:31" s="46" customFormat="1" ht="38.25" x14ac:dyDescent="0.25">
      <c r="A1" s="46" t="s">
        <v>174</v>
      </c>
      <c r="B1" s="46" t="s">
        <v>175</v>
      </c>
      <c r="C1" s="42" t="s">
        <v>357</v>
      </c>
      <c r="D1" s="46" t="s">
        <v>192</v>
      </c>
      <c r="E1" s="46" t="s">
        <v>193</v>
      </c>
      <c r="F1" s="272" t="s">
        <v>58</v>
      </c>
      <c r="G1" s="47" t="s">
        <v>244</v>
      </c>
      <c r="H1" s="272" t="s">
        <v>214</v>
      </c>
      <c r="I1" s="45" t="s">
        <v>216</v>
      </c>
      <c r="J1" s="273" t="s">
        <v>239</v>
      </c>
      <c r="K1" s="274" t="s">
        <v>204</v>
      </c>
      <c r="L1" s="45" t="s">
        <v>216</v>
      </c>
      <c r="M1" s="275" t="s">
        <v>247</v>
      </c>
      <c r="N1" s="46" t="s">
        <v>245</v>
      </c>
      <c r="O1" s="274" t="s">
        <v>215</v>
      </c>
      <c r="P1" s="46" t="s">
        <v>216</v>
      </c>
      <c r="Q1" s="60" t="s">
        <v>85</v>
      </c>
      <c r="R1" s="60" t="s">
        <v>86</v>
      </c>
      <c r="S1" s="60" t="s">
        <v>261</v>
      </c>
      <c r="T1" s="276" t="s">
        <v>263</v>
      </c>
      <c r="U1" s="60" t="s">
        <v>262</v>
      </c>
      <c r="V1" s="274" t="s">
        <v>250</v>
      </c>
      <c r="W1" s="46" t="s">
        <v>216</v>
      </c>
      <c r="X1" s="60" t="s">
        <v>264</v>
      </c>
      <c r="Y1" s="276" t="s">
        <v>265</v>
      </c>
      <c r="Z1" s="274" t="s">
        <v>216</v>
      </c>
      <c r="AA1" s="61" t="s">
        <v>166</v>
      </c>
      <c r="AB1" s="280" t="s">
        <v>167</v>
      </c>
      <c r="AC1" s="62" t="s">
        <v>168</v>
      </c>
      <c r="AD1" s="274" t="s">
        <v>250</v>
      </c>
      <c r="AE1" s="79" t="s">
        <v>216</v>
      </c>
    </row>
    <row r="2" spans="1:31" x14ac:dyDescent="0.2">
      <c r="A2" s="9" t="s">
        <v>8</v>
      </c>
      <c r="B2" s="39">
        <v>1</v>
      </c>
      <c r="C2" s="299">
        <v>1</v>
      </c>
      <c r="D2" s="39">
        <v>5165</v>
      </c>
      <c r="E2" s="44">
        <v>529</v>
      </c>
      <c r="F2" s="268">
        <f t="shared" ref="F2:F65" si="0">D2/E2</f>
        <v>9.7637051039697536</v>
      </c>
      <c r="G2" s="78">
        <f>(F2-$F$71)/$F$72</f>
        <v>1.2837670523749301</v>
      </c>
      <c r="H2" s="247" t="str">
        <f t="shared" ref="H2:H65" si="1">IF(G2&gt;=2,"2",(IF(G2&gt;1,"1",(IF(G2&gt;-1,"0","-1")))))</f>
        <v>1</v>
      </c>
      <c r="I2" s="82" t="str">
        <f t="shared" ref="I2:I65" si="2">IF(G2&gt;=2,"Red (Much Higher Turnover)",(IF(G2&gt;1,"Orange (Higher than Mean Turnover)",(IF(G2&gt;-1,"Gray (Mean Turnover)","Green (Lower than Mean Turnover)")))))</f>
        <v>Orange (Higher than Mean Turnover)</v>
      </c>
      <c r="J2" s="264">
        <v>1.3225</v>
      </c>
      <c r="K2" s="263">
        <v>1</v>
      </c>
      <c r="L2" s="9" t="s">
        <v>128</v>
      </c>
      <c r="M2" s="264">
        <v>0.4344262295081967</v>
      </c>
      <c r="N2" s="8">
        <v>-0.89469469755689801</v>
      </c>
      <c r="O2" s="263">
        <v>0</v>
      </c>
      <c r="P2" s="9" t="s">
        <v>179</v>
      </c>
      <c r="Q2" s="50">
        <v>46</v>
      </c>
      <c r="R2" s="50">
        <v>127</v>
      </c>
      <c r="S2" s="50">
        <v>173</v>
      </c>
      <c r="T2" s="277">
        <f t="shared" ref="T2:T33" si="3">S2/E2</f>
        <v>0.32703213610586013</v>
      </c>
      <c r="U2" s="63">
        <f>(T2-$T$71)/$T$72</f>
        <v>0.22819972064516197</v>
      </c>
      <c r="V2" s="247" t="str">
        <f t="shared" ref="V2:V65" si="4">IF(U2&gt;2,"2",(IF(U2&gt;1,"1",(IF(U2&gt;-0.99,"0",(IF(U2&gt;-2,"-1","-2")))))))</f>
        <v>0</v>
      </c>
      <c r="W2" s="82" t="str">
        <f t="shared" ref="W2:W65" si="5">IF(U2&gt;2,"Red (Much Higher than Mean)",(IF(U2&gt;1,"Orange (Higher than Mean)",(IF(U2&gt;-0.99,"Gray (Mean)",(IF(U2&gt;-2,"Green (Lower than Mean)","Blue (Much Lower than Mean)")))))))</f>
        <v>Gray (Mean)</v>
      </c>
      <c r="X2" s="48">
        <v>14</v>
      </c>
      <c r="Y2" s="263">
        <f t="shared" ref="Y2:Y33" si="6">E2/X2</f>
        <v>37.785714285714285</v>
      </c>
      <c r="Z2" s="278" t="s">
        <v>267</v>
      </c>
      <c r="AA2" s="44">
        <v>1476090</v>
      </c>
      <c r="AB2" s="281">
        <f>(E2/AA2)*100000</f>
        <v>35.837923161866826</v>
      </c>
      <c r="AC2" s="59">
        <f>(AB2-$AB$71)/$AB$72</f>
        <v>-0.69449047389569296</v>
      </c>
      <c r="AD2" s="247" t="str">
        <f t="shared" ref="AD2:AD65" si="7">IF(AC2&gt;=1,"1",(IF(AC2&lt;=-1,"-1","0")))</f>
        <v>0</v>
      </c>
      <c r="AE2" s="10" t="str">
        <f t="shared" ref="AE2" si="8">IF(AC2&gt;=1,"Orange (Higher than Mean)",(IF(AC2&lt;=-1,"Green (Lower than Mean)","Gray (Mean)")))</f>
        <v>Gray (Mean)</v>
      </c>
    </row>
    <row r="3" spans="1:31" x14ac:dyDescent="0.2">
      <c r="A3" s="9" t="s">
        <v>132</v>
      </c>
      <c r="B3" s="39">
        <v>3</v>
      </c>
      <c r="C3" s="299">
        <v>3</v>
      </c>
      <c r="D3" s="39">
        <v>1154</v>
      </c>
      <c r="E3" s="44">
        <v>224</v>
      </c>
      <c r="F3" s="268">
        <f t="shared" si="0"/>
        <v>5.1517857142857144</v>
      </c>
      <c r="G3" s="78">
        <f t="shared" ref="G3:G66" si="9">(F3-$F$71)/$F$72</f>
        <v>-0.44251867803106854</v>
      </c>
      <c r="H3" s="247" t="str">
        <f t="shared" si="1"/>
        <v>0</v>
      </c>
      <c r="I3" s="82" t="str">
        <f t="shared" si="2"/>
        <v>Gray (Mean Turnover)</v>
      </c>
      <c r="J3" s="264">
        <v>1.9649122807017543</v>
      </c>
      <c r="K3" s="263">
        <v>1</v>
      </c>
      <c r="L3" s="9" t="s">
        <v>252</v>
      </c>
      <c r="M3" s="264">
        <v>0.5044642857142857</v>
      </c>
      <c r="N3" s="8">
        <v>-0.49923269379563334</v>
      </c>
      <c r="O3" s="263">
        <v>0</v>
      </c>
      <c r="P3" s="9" t="s">
        <v>179</v>
      </c>
      <c r="Q3" s="50">
        <v>0</v>
      </c>
      <c r="R3" s="50">
        <v>31</v>
      </c>
      <c r="S3" s="50">
        <v>31</v>
      </c>
      <c r="T3" s="277">
        <f t="shared" si="3"/>
        <v>0.13839285714285715</v>
      </c>
      <c r="U3" s="63">
        <f t="shared" ref="U3:U64" si="10">(T3-$T$71)/$T$72</f>
        <v>-1.1121397867949527</v>
      </c>
      <c r="V3" s="247" t="str">
        <f t="shared" si="4"/>
        <v>-1</v>
      </c>
      <c r="W3" s="82" t="str">
        <f t="shared" si="5"/>
        <v>Green (Lower than Mean)</v>
      </c>
      <c r="X3" s="48">
        <v>5</v>
      </c>
      <c r="Y3" s="263">
        <f t="shared" si="6"/>
        <v>44.8</v>
      </c>
      <c r="Z3" s="278" t="s">
        <v>267</v>
      </c>
      <c r="AA3" s="44">
        <v>388335</v>
      </c>
      <c r="AB3" s="281">
        <f t="shared" ref="AB3:AB65" si="11">(E3/AA3)*100000</f>
        <v>57.682155870575663</v>
      </c>
      <c r="AC3" s="59">
        <f t="shared" ref="AC3:AC65" si="12">(AB3-$AB$71)/$AB$72</f>
        <v>0.42558187377844436</v>
      </c>
      <c r="AD3" s="247" t="str">
        <f t="shared" si="7"/>
        <v>0</v>
      </c>
      <c r="AE3" s="10" t="str">
        <f t="shared" ref="AE3:AE13" si="13">IF(AC3&gt;=1,"Orange (Higher than Mean)",(IF(AC3&lt;=-1,"Green (Lower than Mean)","Gray (Mean)")))</f>
        <v>Gray (Mean)</v>
      </c>
    </row>
    <row r="4" spans="1:31" x14ac:dyDescent="0.2">
      <c r="A4" s="9" t="s">
        <v>154</v>
      </c>
      <c r="B4" s="39">
        <v>4</v>
      </c>
      <c r="C4" s="299">
        <v>4</v>
      </c>
      <c r="D4" s="39">
        <v>4745</v>
      </c>
      <c r="E4" s="44">
        <v>496</v>
      </c>
      <c r="F4" s="268">
        <f t="shared" si="0"/>
        <v>9.566532258064516</v>
      </c>
      <c r="G4" s="78">
        <f t="shared" si="9"/>
        <v>1.209963362078194</v>
      </c>
      <c r="H4" s="247" t="str">
        <f t="shared" si="1"/>
        <v>1</v>
      </c>
      <c r="I4" s="82" t="str">
        <f t="shared" si="2"/>
        <v>Orange (Higher than Mean Turnover)</v>
      </c>
      <c r="J4" s="264">
        <v>4.1333333333333337</v>
      </c>
      <c r="K4" s="263">
        <v>2</v>
      </c>
      <c r="L4" s="9" t="s">
        <v>210</v>
      </c>
      <c r="M4" s="264">
        <v>0.66180048661800484</v>
      </c>
      <c r="N4" s="8">
        <v>0.38914846130787228</v>
      </c>
      <c r="O4" s="263">
        <v>0</v>
      </c>
      <c r="P4" s="9" t="s">
        <v>179</v>
      </c>
      <c r="Q4" s="50">
        <v>21</v>
      </c>
      <c r="R4" s="50">
        <v>60</v>
      </c>
      <c r="S4" s="50">
        <v>81</v>
      </c>
      <c r="T4" s="277">
        <f t="shared" si="3"/>
        <v>0.16330645161290322</v>
      </c>
      <c r="U4" s="63">
        <f t="shared" si="10"/>
        <v>-0.93512111324980274</v>
      </c>
      <c r="V4" s="247" t="str">
        <f t="shared" si="4"/>
        <v>0</v>
      </c>
      <c r="W4" s="82" t="str">
        <f t="shared" si="5"/>
        <v>Gray (Mean)</v>
      </c>
      <c r="X4" s="48">
        <v>10</v>
      </c>
      <c r="Y4" s="263">
        <f t="shared" si="6"/>
        <v>49.6</v>
      </c>
      <c r="Z4" s="278" t="s">
        <v>267</v>
      </c>
      <c r="AA4" s="44">
        <v>892781</v>
      </c>
      <c r="AB4" s="281">
        <f t="shared" si="11"/>
        <v>55.556737878606292</v>
      </c>
      <c r="AC4" s="59">
        <f t="shared" si="12"/>
        <v>0.31660015984967449</v>
      </c>
      <c r="AD4" s="247" t="str">
        <f t="shared" si="7"/>
        <v>0</v>
      </c>
      <c r="AE4" s="10" t="str">
        <f t="shared" si="13"/>
        <v>Gray (Mean)</v>
      </c>
    </row>
    <row r="5" spans="1:31" x14ac:dyDescent="0.2">
      <c r="A5" s="9" t="s">
        <v>235</v>
      </c>
      <c r="B5" s="39">
        <v>6</v>
      </c>
      <c r="C5" s="299">
        <v>6</v>
      </c>
      <c r="D5" s="39">
        <v>7643</v>
      </c>
      <c r="E5" s="44">
        <v>1006</v>
      </c>
      <c r="F5" s="268">
        <f t="shared" si="0"/>
        <v>7.5974155069582503</v>
      </c>
      <c r="G5" s="78">
        <f t="shared" si="9"/>
        <v>0.47290404648355427</v>
      </c>
      <c r="H5" s="247" t="str">
        <f t="shared" si="1"/>
        <v>0</v>
      </c>
      <c r="I5" s="82" t="str">
        <f t="shared" si="2"/>
        <v>Gray (Mean Turnover)</v>
      </c>
      <c r="J5" s="264">
        <v>1.589257503949447</v>
      </c>
      <c r="K5" s="263">
        <v>1</v>
      </c>
      <c r="L5" s="9" t="s">
        <v>209</v>
      </c>
      <c r="M5" s="264">
        <v>0.76666666666666672</v>
      </c>
      <c r="N5" s="8">
        <v>0.98126354752335676</v>
      </c>
      <c r="O5" s="263">
        <v>0</v>
      </c>
      <c r="P5" s="9" t="s">
        <v>179</v>
      </c>
      <c r="Q5" s="50">
        <v>95</v>
      </c>
      <c r="R5" s="50">
        <v>148</v>
      </c>
      <c r="S5" s="50">
        <v>243</v>
      </c>
      <c r="T5" s="277">
        <f t="shared" si="3"/>
        <v>0.2415506958250497</v>
      </c>
      <c r="U5" s="63">
        <f t="shared" si="10"/>
        <v>-0.37917193700268115</v>
      </c>
      <c r="V5" s="247" t="str">
        <f t="shared" si="4"/>
        <v>0</v>
      </c>
      <c r="W5" s="82" t="str">
        <f t="shared" si="5"/>
        <v>Gray (Mean)</v>
      </c>
      <c r="X5" s="48">
        <v>67</v>
      </c>
      <c r="Y5" s="263">
        <f t="shared" si="6"/>
        <v>15.014925373134329</v>
      </c>
      <c r="Z5" s="279" t="s">
        <v>268</v>
      </c>
      <c r="AA5" s="44">
        <v>2324310</v>
      </c>
      <c r="AB5" s="281">
        <f t="shared" si="11"/>
        <v>43.281662084661683</v>
      </c>
      <c r="AC5" s="59">
        <f t="shared" si="12"/>
        <v>-0.31280958622577759</v>
      </c>
      <c r="AD5" s="247" t="str">
        <f t="shared" si="7"/>
        <v>0</v>
      </c>
      <c r="AE5" s="10" t="str">
        <f t="shared" si="13"/>
        <v>Gray (Mean)</v>
      </c>
    </row>
    <row r="6" spans="1:31" x14ac:dyDescent="0.2">
      <c r="A6" s="9" t="s">
        <v>183</v>
      </c>
      <c r="B6" s="39">
        <v>9</v>
      </c>
      <c r="C6" s="299">
        <v>9</v>
      </c>
      <c r="D6" s="39">
        <v>4559</v>
      </c>
      <c r="E6" s="44">
        <v>457</v>
      </c>
      <c r="F6" s="268">
        <f t="shared" si="0"/>
        <v>9.9759299781181614</v>
      </c>
      <c r="G6" s="78">
        <f t="shared" si="9"/>
        <v>1.3632048614353145</v>
      </c>
      <c r="H6" s="247" t="str">
        <f t="shared" si="1"/>
        <v>1</v>
      </c>
      <c r="I6" s="82" t="str">
        <f t="shared" si="2"/>
        <v>Orange (Higher than Mean Turnover)</v>
      </c>
      <c r="J6" s="264">
        <v>4.57</v>
      </c>
      <c r="K6" s="263">
        <v>2</v>
      </c>
      <c r="L6" s="9" t="s">
        <v>210</v>
      </c>
      <c r="M6" s="264">
        <v>0.70329670329670335</v>
      </c>
      <c r="N6" s="8">
        <v>0.62345217967467403</v>
      </c>
      <c r="O6" s="263">
        <v>0</v>
      </c>
      <c r="P6" s="9" t="s">
        <v>179</v>
      </c>
      <c r="Q6" s="50">
        <v>17</v>
      </c>
      <c r="R6" s="50">
        <v>30</v>
      </c>
      <c r="S6" s="50">
        <v>47</v>
      </c>
      <c r="T6" s="277">
        <f t="shared" si="3"/>
        <v>0.10284463894967177</v>
      </c>
      <c r="U6" s="63">
        <f t="shared" si="10"/>
        <v>-1.364720699557944</v>
      </c>
      <c r="V6" s="247" t="str">
        <f t="shared" si="4"/>
        <v>-1</v>
      </c>
      <c r="W6" s="82" t="str">
        <f t="shared" si="5"/>
        <v>Green (Lower than Mean)</v>
      </c>
      <c r="X6" s="48">
        <v>16</v>
      </c>
      <c r="Y6" s="263">
        <f t="shared" si="6"/>
        <v>28.5625</v>
      </c>
      <c r="Z6" s="278" t="s">
        <v>267</v>
      </c>
      <c r="AA6" s="44">
        <v>1776795</v>
      </c>
      <c r="AB6" s="281">
        <f t="shared" si="11"/>
        <v>25.720468596546031</v>
      </c>
      <c r="AC6" s="59">
        <f t="shared" si="12"/>
        <v>-1.2132672713497568</v>
      </c>
      <c r="AD6" s="247" t="str">
        <f t="shared" si="7"/>
        <v>-1</v>
      </c>
      <c r="AE6" s="10" t="str">
        <f t="shared" si="13"/>
        <v>Green (Lower than Mean)</v>
      </c>
    </row>
    <row r="7" spans="1:31" x14ac:dyDescent="0.2">
      <c r="A7" s="9" t="s">
        <v>161</v>
      </c>
      <c r="B7" s="39">
        <v>10</v>
      </c>
      <c r="C7" s="299">
        <v>10</v>
      </c>
      <c r="D7" s="39">
        <v>11694</v>
      </c>
      <c r="E7" s="44">
        <v>2113</v>
      </c>
      <c r="F7" s="268">
        <f t="shared" si="0"/>
        <v>5.5343114055844769</v>
      </c>
      <c r="G7" s="78">
        <f t="shared" si="9"/>
        <v>-0.29933563717397671</v>
      </c>
      <c r="H7" s="247" t="str">
        <f t="shared" si="1"/>
        <v>0</v>
      </c>
      <c r="I7" s="82" t="str">
        <f t="shared" si="2"/>
        <v>Gray (Mean Turnover)</v>
      </c>
      <c r="J7" s="264">
        <v>2.9347222222222222</v>
      </c>
      <c r="K7" s="263">
        <v>2</v>
      </c>
      <c r="L7" s="9" t="s">
        <v>210</v>
      </c>
      <c r="M7" s="264">
        <v>0.75662133142448107</v>
      </c>
      <c r="N7" s="8">
        <v>0.92454369236862421</v>
      </c>
      <c r="O7" s="263">
        <v>0</v>
      </c>
      <c r="P7" s="9" t="s">
        <v>179</v>
      </c>
      <c r="Q7" s="50">
        <v>416</v>
      </c>
      <c r="R7" s="50">
        <v>456</v>
      </c>
      <c r="S7" s="50">
        <v>872</v>
      </c>
      <c r="T7" s="277">
        <f t="shared" si="3"/>
        <v>0.41268338854708947</v>
      </c>
      <c r="U7" s="63">
        <f t="shared" si="10"/>
        <v>0.83677794539135519</v>
      </c>
      <c r="V7" s="247" t="str">
        <f t="shared" si="4"/>
        <v>0</v>
      </c>
      <c r="W7" s="82" t="str">
        <f t="shared" si="5"/>
        <v>Gray (Mean)</v>
      </c>
      <c r="X7" s="48">
        <v>6</v>
      </c>
      <c r="Y7" s="263">
        <f t="shared" si="6"/>
        <v>352.16666666666669</v>
      </c>
      <c r="Z7" s="279" t="s">
        <v>351</v>
      </c>
      <c r="AA7" s="44">
        <v>3400874</v>
      </c>
      <c r="AB7" s="281">
        <f t="shared" si="11"/>
        <v>62.131087479277383</v>
      </c>
      <c r="AC7" s="59">
        <f t="shared" si="12"/>
        <v>0.65370273927414768</v>
      </c>
      <c r="AD7" s="247" t="str">
        <f t="shared" si="7"/>
        <v>0</v>
      </c>
      <c r="AE7" s="10" t="str">
        <f t="shared" si="13"/>
        <v>Gray (Mean)</v>
      </c>
    </row>
    <row r="8" spans="1:31" x14ac:dyDescent="0.2">
      <c r="A8" s="9" t="s">
        <v>135</v>
      </c>
      <c r="B8" s="39">
        <v>12</v>
      </c>
      <c r="C8" s="299">
        <v>12</v>
      </c>
      <c r="D8" s="39">
        <v>8353</v>
      </c>
      <c r="E8" s="44">
        <v>1286</v>
      </c>
      <c r="F8" s="268">
        <f t="shared" si="0"/>
        <v>6.4953343701399691</v>
      </c>
      <c r="G8" s="78">
        <f t="shared" si="9"/>
        <v>6.0384490201942871E-2</v>
      </c>
      <c r="H8" s="247" t="str">
        <f t="shared" si="1"/>
        <v>0</v>
      </c>
      <c r="I8" s="82" t="str">
        <f t="shared" si="2"/>
        <v>Gray (Mean Turnover)</v>
      </c>
      <c r="J8" s="264">
        <v>2.5515873015873014</v>
      </c>
      <c r="K8" s="263">
        <v>2</v>
      </c>
      <c r="L8" s="9" t="s">
        <v>210</v>
      </c>
      <c r="M8" s="264">
        <v>0.54389140271493208</v>
      </c>
      <c r="N8" s="8">
        <v>-0.27661191394809265</v>
      </c>
      <c r="O8" s="263">
        <v>0</v>
      </c>
      <c r="P8" s="9" t="s">
        <v>179</v>
      </c>
      <c r="Q8" s="50">
        <v>94</v>
      </c>
      <c r="R8" s="50">
        <v>354</v>
      </c>
      <c r="S8" s="50">
        <v>448</v>
      </c>
      <c r="T8" s="277">
        <f t="shared" si="3"/>
        <v>0.34836702954898913</v>
      </c>
      <c r="U8" s="63">
        <f t="shared" si="10"/>
        <v>0.37979063387410444</v>
      </c>
      <c r="V8" s="247" t="str">
        <f t="shared" si="4"/>
        <v>0</v>
      </c>
      <c r="W8" s="82" t="str">
        <f t="shared" si="5"/>
        <v>Gray (Mean)</v>
      </c>
      <c r="X8" s="48">
        <v>30</v>
      </c>
      <c r="Y8" s="263">
        <f t="shared" si="6"/>
        <v>42.866666666666667</v>
      </c>
      <c r="Z8" s="278" t="s">
        <v>267</v>
      </c>
      <c r="AA8" s="44">
        <v>2840498</v>
      </c>
      <c r="AB8" s="281">
        <f t="shared" si="11"/>
        <v>45.273751292907086</v>
      </c>
      <c r="AC8" s="59">
        <f t="shared" si="12"/>
        <v>-0.21066436254089271</v>
      </c>
      <c r="AD8" s="247" t="str">
        <f t="shared" si="7"/>
        <v>0</v>
      </c>
      <c r="AE8" s="10" t="str">
        <f t="shared" si="13"/>
        <v>Gray (Mean)</v>
      </c>
    </row>
    <row r="9" spans="1:31" x14ac:dyDescent="0.2">
      <c r="A9" s="9" t="s">
        <v>134</v>
      </c>
      <c r="B9" s="39">
        <v>13</v>
      </c>
      <c r="C9" s="299">
        <v>13</v>
      </c>
      <c r="D9" s="39">
        <v>5558</v>
      </c>
      <c r="E9" s="44">
        <v>584</v>
      </c>
      <c r="F9" s="268">
        <f t="shared" si="0"/>
        <v>9.5171232876712324</v>
      </c>
      <c r="G9" s="78">
        <f t="shared" si="9"/>
        <v>1.1914691098293877</v>
      </c>
      <c r="H9" s="247" t="str">
        <f t="shared" si="1"/>
        <v>1</v>
      </c>
      <c r="I9" s="82" t="str">
        <f t="shared" si="2"/>
        <v>Orange (Higher than Mean Turnover)</v>
      </c>
      <c r="J9" s="264">
        <v>2.92</v>
      </c>
      <c r="K9" s="263">
        <v>2</v>
      </c>
      <c r="L9" s="9" t="s">
        <v>210</v>
      </c>
      <c r="M9" s="264">
        <v>0.28609625668449196</v>
      </c>
      <c r="N9" s="8">
        <v>-1.7322231991776553</v>
      </c>
      <c r="O9" s="263">
        <v>-1</v>
      </c>
      <c r="P9" s="9" t="s">
        <v>180</v>
      </c>
      <c r="Q9" s="50">
        <v>0</v>
      </c>
      <c r="R9" s="50">
        <v>74</v>
      </c>
      <c r="S9" s="50">
        <v>74</v>
      </c>
      <c r="T9" s="277">
        <f t="shared" si="3"/>
        <v>0.12671232876712329</v>
      </c>
      <c r="U9" s="63">
        <f t="shared" si="10"/>
        <v>-1.1951334969906005</v>
      </c>
      <c r="V9" s="247" t="str">
        <f t="shared" si="4"/>
        <v>-1</v>
      </c>
      <c r="W9" s="82" t="str">
        <f t="shared" si="5"/>
        <v>Green (Lower than Mean)</v>
      </c>
      <c r="X9" s="48">
        <v>14</v>
      </c>
      <c r="Y9" s="263">
        <f t="shared" si="6"/>
        <v>41.714285714285715</v>
      </c>
      <c r="Z9" s="278" t="s">
        <v>267</v>
      </c>
      <c r="AA9" s="44">
        <v>2416018</v>
      </c>
      <c r="AB9" s="281">
        <f t="shared" si="11"/>
        <v>24.172005341019808</v>
      </c>
      <c r="AC9" s="59">
        <f t="shared" si="12"/>
        <v>-1.292665385123418</v>
      </c>
      <c r="AD9" s="247" t="str">
        <f t="shared" si="7"/>
        <v>-1</v>
      </c>
      <c r="AE9" s="10" t="str">
        <f t="shared" si="13"/>
        <v>Green (Lower than Mean)</v>
      </c>
    </row>
    <row r="10" spans="1:31" x14ac:dyDescent="0.2">
      <c r="A10" s="9" t="s">
        <v>191</v>
      </c>
      <c r="B10" s="39">
        <v>70</v>
      </c>
      <c r="C10" s="299">
        <v>70</v>
      </c>
      <c r="D10" s="243">
        <v>5673</v>
      </c>
      <c r="E10" s="44">
        <v>876</v>
      </c>
      <c r="F10" s="268">
        <f t="shared" si="0"/>
        <v>6.4760273972602738</v>
      </c>
      <c r="G10" s="78">
        <f t="shared" si="9"/>
        <v>5.3157704787153356E-2</v>
      </c>
      <c r="H10" s="247" t="str">
        <f t="shared" si="1"/>
        <v>0</v>
      </c>
      <c r="I10" s="82" t="str">
        <f t="shared" si="2"/>
        <v>Gray (Mean Turnover)</v>
      </c>
      <c r="J10" s="264">
        <v>5.0057142857142853</v>
      </c>
      <c r="K10" s="263">
        <v>3</v>
      </c>
      <c r="L10" s="9" t="s">
        <v>211</v>
      </c>
      <c r="M10" s="264">
        <v>0.92237442922374424</v>
      </c>
      <c r="N10" s="8">
        <v>1.860449908732674</v>
      </c>
      <c r="O10" s="263">
        <v>1</v>
      </c>
      <c r="P10" s="9" t="s">
        <v>224</v>
      </c>
      <c r="Q10" s="50">
        <v>25</v>
      </c>
      <c r="R10" s="50">
        <v>382</v>
      </c>
      <c r="S10" s="50">
        <v>407</v>
      </c>
      <c r="T10" s="277">
        <f t="shared" si="3"/>
        <v>0.46461187214611871</v>
      </c>
      <c r="U10" s="63">
        <f t="shared" si="10"/>
        <v>1.2057456307634224</v>
      </c>
      <c r="V10" s="247" t="str">
        <f t="shared" si="4"/>
        <v>1</v>
      </c>
      <c r="W10" s="82" t="str">
        <f t="shared" si="5"/>
        <v>Orange (Higher than Mean)</v>
      </c>
      <c r="X10" s="48">
        <v>12</v>
      </c>
      <c r="Y10" s="263">
        <f t="shared" si="6"/>
        <v>73</v>
      </c>
      <c r="Z10" s="279" t="s">
        <v>296</v>
      </c>
      <c r="AA10" s="44">
        <v>1647521</v>
      </c>
      <c r="AB10" s="281">
        <f t="shared" si="11"/>
        <v>53.170794181075685</v>
      </c>
      <c r="AC10" s="59">
        <f t="shared" si="12"/>
        <v>0.19425987926632504</v>
      </c>
      <c r="AD10" s="247" t="str">
        <f t="shared" si="7"/>
        <v>0</v>
      </c>
      <c r="AE10" s="10" t="str">
        <f t="shared" si="13"/>
        <v>Gray (Mean)</v>
      </c>
    </row>
    <row r="11" spans="1:31" x14ac:dyDescent="0.2">
      <c r="A11" s="9" t="s">
        <v>236</v>
      </c>
      <c r="B11" s="39">
        <v>15</v>
      </c>
      <c r="C11" s="299">
        <v>15</v>
      </c>
      <c r="D11" s="39">
        <v>25576</v>
      </c>
      <c r="E11" s="44">
        <v>5737</v>
      </c>
      <c r="F11" s="268">
        <f t="shared" si="0"/>
        <v>4.4580791354366394</v>
      </c>
      <c r="G11" s="78">
        <f t="shared" si="9"/>
        <v>-0.70217971435242643</v>
      </c>
      <c r="H11" s="247" t="str">
        <f t="shared" si="1"/>
        <v>0</v>
      </c>
      <c r="I11" s="82" t="str">
        <f t="shared" si="2"/>
        <v>Gray (Mean Turnover)</v>
      </c>
      <c r="J11" s="264">
        <v>3.0960604425256339</v>
      </c>
      <c r="K11" s="263">
        <v>2</v>
      </c>
      <c r="L11" s="9" t="s">
        <v>210</v>
      </c>
      <c r="M11" s="264">
        <v>0.55925076452599387</v>
      </c>
      <c r="N11" s="8">
        <v>-0.18988700570072942</v>
      </c>
      <c r="O11" s="263">
        <v>0</v>
      </c>
      <c r="P11" s="9" t="s">
        <v>179</v>
      </c>
      <c r="Q11" s="50">
        <v>122</v>
      </c>
      <c r="R11" s="50">
        <v>542</v>
      </c>
      <c r="S11" s="50">
        <v>664</v>
      </c>
      <c r="T11" s="277">
        <f t="shared" si="3"/>
        <v>0.11573993376329092</v>
      </c>
      <c r="U11" s="63">
        <f t="shared" si="10"/>
        <v>-1.2730957039907629</v>
      </c>
      <c r="V11" s="247" t="str">
        <f t="shared" si="4"/>
        <v>-1</v>
      </c>
      <c r="W11" s="82" t="str">
        <f t="shared" si="5"/>
        <v>Green (Lower than Mean)</v>
      </c>
      <c r="X11" s="48">
        <v>58</v>
      </c>
      <c r="Y11" s="263">
        <f t="shared" si="6"/>
        <v>98.91379310344827</v>
      </c>
      <c r="Z11" s="279" t="s">
        <v>296</v>
      </c>
      <c r="AA11" s="44">
        <v>7616352</v>
      </c>
      <c r="AB11" s="281">
        <f t="shared" si="11"/>
        <v>75.324774905361522</v>
      </c>
      <c r="AC11" s="59">
        <f t="shared" si="12"/>
        <v>1.3302146885320942</v>
      </c>
      <c r="AD11" s="247" t="str">
        <f t="shared" si="7"/>
        <v>1</v>
      </c>
      <c r="AE11" s="10" t="str">
        <f t="shared" si="13"/>
        <v>Orange (Higher than Mean)</v>
      </c>
    </row>
    <row r="12" spans="1:31" x14ac:dyDescent="0.2">
      <c r="A12" s="9" t="s">
        <v>15</v>
      </c>
      <c r="B12" s="39">
        <v>18</v>
      </c>
      <c r="C12" s="299">
        <v>18</v>
      </c>
      <c r="D12" s="39">
        <v>3791</v>
      </c>
      <c r="E12" s="44">
        <v>642</v>
      </c>
      <c r="F12" s="268">
        <f t="shared" si="0"/>
        <v>5.9049844236760123</v>
      </c>
      <c r="G12" s="78">
        <f t="shared" si="9"/>
        <v>-0.16058916575705531</v>
      </c>
      <c r="H12" s="247" t="str">
        <f t="shared" si="1"/>
        <v>0</v>
      </c>
      <c r="I12" s="82" t="str">
        <f t="shared" si="2"/>
        <v>Gray (Mean Turnover)</v>
      </c>
      <c r="J12" s="264">
        <v>2.14</v>
      </c>
      <c r="K12" s="263">
        <v>1</v>
      </c>
      <c r="L12" s="9" t="s">
        <v>209</v>
      </c>
      <c r="M12" s="264">
        <v>0.23575638506876229</v>
      </c>
      <c r="N12" s="8">
        <v>-2.0164616200679046</v>
      </c>
      <c r="O12" s="263">
        <v>-1</v>
      </c>
      <c r="P12" s="9" t="s">
        <v>180</v>
      </c>
      <c r="Q12" s="50">
        <v>22</v>
      </c>
      <c r="R12" s="50">
        <v>83</v>
      </c>
      <c r="S12" s="50">
        <v>105</v>
      </c>
      <c r="T12" s="277">
        <f t="shared" si="3"/>
        <v>0.16355140186915887</v>
      </c>
      <c r="U12" s="63">
        <f t="shared" si="10"/>
        <v>-0.93338066710506618</v>
      </c>
      <c r="V12" s="247" t="str">
        <f t="shared" si="4"/>
        <v>0</v>
      </c>
      <c r="W12" s="82" t="str">
        <f t="shared" si="5"/>
        <v>Gray (Mean)</v>
      </c>
      <c r="X12" s="48">
        <v>28</v>
      </c>
      <c r="Y12" s="263">
        <f t="shared" si="6"/>
        <v>22.928571428571427</v>
      </c>
      <c r="Z12" s="279" t="s">
        <v>268</v>
      </c>
      <c r="AA12" s="44">
        <v>1129015</v>
      </c>
      <c r="AB12" s="281">
        <f t="shared" si="11"/>
        <v>56.863726345531276</v>
      </c>
      <c r="AC12" s="59">
        <f t="shared" si="12"/>
        <v>0.38361655086019752</v>
      </c>
      <c r="AD12" s="247" t="str">
        <f t="shared" si="7"/>
        <v>0</v>
      </c>
      <c r="AE12" s="10" t="str">
        <f t="shared" si="13"/>
        <v>Gray (Mean)</v>
      </c>
    </row>
    <row r="13" spans="1:31" x14ac:dyDescent="0.2">
      <c r="A13" s="9" t="s">
        <v>237</v>
      </c>
      <c r="B13" s="39">
        <v>19</v>
      </c>
      <c r="C13" s="299">
        <v>19</v>
      </c>
      <c r="D13" s="39">
        <v>18355</v>
      </c>
      <c r="E13" s="44">
        <v>3337</v>
      </c>
      <c r="F13" s="268">
        <f t="shared" si="0"/>
        <v>5.5004495055439016</v>
      </c>
      <c r="G13" s="78">
        <f t="shared" si="9"/>
        <v>-0.31201047164207962</v>
      </c>
      <c r="H13" s="247" t="str">
        <f t="shared" si="1"/>
        <v>0</v>
      </c>
      <c r="I13" s="82" t="str">
        <f t="shared" si="2"/>
        <v>Gray (Mean Turnover)</v>
      </c>
      <c r="J13" s="264">
        <v>1.9156142365097588</v>
      </c>
      <c r="K13" s="263">
        <v>1</v>
      </c>
      <c r="L13" s="9" t="s">
        <v>209</v>
      </c>
      <c r="M13" s="264">
        <v>0.60201316298877272</v>
      </c>
      <c r="N13" s="8">
        <v>5.15660656404755E-2</v>
      </c>
      <c r="O13" s="263">
        <v>0</v>
      </c>
      <c r="P13" s="9" t="s">
        <v>179</v>
      </c>
      <c r="Q13" s="50">
        <v>230</v>
      </c>
      <c r="R13" s="50">
        <v>1239</v>
      </c>
      <c r="S13" s="50">
        <v>1469</v>
      </c>
      <c r="T13" s="277">
        <f t="shared" si="3"/>
        <v>0.44021576266107282</v>
      </c>
      <c r="U13" s="63">
        <f t="shared" si="10"/>
        <v>1.0324038455827516</v>
      </c>
      <c r="V13" s="247" t="str">
        <f t="shared" si="4"/>
        <v>1</v>
      </c>
      <c r="W13" s="82" t="str">
        <f t="shared" si="5"/>
        <v>Orange (Higher than Mean)</v>
      </c>
      <c r="X13" s="48">
        <v>20</v>
      </c>
      <c r="Y13" s="263">
        <f t="shared" si="6"/>
        <v>166.85</v>
      </c>
      <c r="Z13" s="279" t="s">
        <v>351</v>
      </c>
      <c r="AA13" s="44">
        <v>5387288</v>
      </c>
      <c r="AB13" s="281">
        <f t="shared" si="11"/>
        <v>61.94211261770301</v>
      </c>
      <c r="AC13" s="59">
        <f t="shared" si="12"/>
        <v>0.64401297265805524</v>
      </c>
      <c r="AD13" s="247" t="str">
        <f t="shared" si="7"/>
        <v>0</v>
      </c>
      <c r="AE13" s="10" t="str">
        <f t="shared" si="13"/>
        <v>Gray (Mean)</v>
      </c>
    </row>
    <row r="14" spans="1:31" x14ac:dyDescent="0.2">
      <c r="A14" s="9" t="s">
        <v>291</v>
      </c>
      <c r="B14" s="39">
        <v>22</v>
      </c>
      <c r="C14" s="299">
        <v>22</v>
      </c>
      <c r="D14" s="39">
        <v>8603</v>
      </c>
      <c r="E14" s="44">
        <v>2444</v>
      </c>
      <c r="F14" s="268">
        <f t="shared" si="0"/>
        <v>3.5200490998363341</v>
      </c>
      <c r="G14" s="78">
        <f t="shared" si="9"/>
        <v>-1.0532933675466067</v>
      </c>
      <c r="H14" s="247" t="str">
        <f t="shared" si="1"/>
        <v>-1</v>
      </c>
      <c r="I14" s="82" t="str">
        <f t="shared" si="2"/>
        <v>Green (Lower than Mean Turnover)</v>
      </c>
      <c r="J14" s="264">
        <v>4.6113207547169814</v>
      </c>
      <c r="K14" s="263">
        <v>2</v>
      </c>
      <c r="L14" s="9" t="s">
        <v>210</v>
      </c>
      <c r="M14" s="264">
        <v>0.3906122448979592</v>
      </c>
      <c r="N14" s="8">
        <v>-1.1420854317563904</v>
      </c>
      <c r="O14" s="263">
        <v>-1</v>
      </c>
      <c r="P14" s="9" t="s">
        <v>180</v>
      </c>
      <c r="Q14" s="50">
        <v>89</v>
      </c>
      <c r="R14" s="50">
        <v>834</v>
      </c>
      <c r="S14" s="50">
        <v>923</v>
      </c>
      <c r="T14" s="277">
        <f t="shared" si="3"/>
        <v>0.37765957446808512</v>
      </c>
      <c r="U14" s="63">
        <f t="shared" si="10"/>
        <v>0.58792308351217182</v>
      </c>
      <c r="V14" s="247" t="str">
        <f t="shared" si="4"/>
        <v>0</v>
      </c>
      <c r="W14" s="82" t="str">
        <f t="shared" si="5"/>
        <v>Gray (Mean)</v>
      </c>
      <c r="X14" s="48">
        <v>35</v>
      </c>
      <c r="Y14" s="263">
        <f t="shared" si="6"/>
        <v>69.828571428571422</v>
      </c>
      <c r="Z14" s="279" t="s">
        <v>296</v>
      </c>
      <c r="AA14" s="44">
        <v>2289990</v>
      </c>
      <c r="AB14" s="281">
        <f t="shared" si="11"/>
        <v>106.72535687928767</v>
      </c>
      <c r="AC14" s="59">
        <f t="shared" si="12"/>
        <v>2.9402929201125403</v>
      </c>
      <c r="AD14" s="282">
        <v>2</v>
      </c>
      <c r="AE14" s="2" t="s">
        <v>228</v>
      </c>
    </row>
    <row r="15" spans="1:31" x14ac:dyDescent="0.2">
      <c r="A15" s="9" t="s">
        <v>194</v>
      </c>
      <c r="B15" s="39">
        <v>26</v>
      </c>
      <c r="C15" s="299">
        <v>26</v>
      </c>
      <c r="D15" s="39">
        <v>57389</v>
      </c>
      <c r="E15" s="44">
        <v>7367</v>
      </c>
      <c r="F15" s="268">
        <f t="shared" si="0"/>
        <v>7.790009501832496</v>
      </c>
      <c r="G15" s="78">
        <f t="shared" si="9"/>
        <v>0.54499382885420278</v>
      </c>
      <c r="H15" s="247" t="str">
        <f t="shared" si="1"/>
        <v>0</v>
      </c>
      <c r="I15" s="82" t="str">
        <f t="shared" si="2"/>
        <v>Gray (Mean Turnover)</v>
      </c>
      <c r="J15" s="264">
        <v>1.6050108932461873</v>
      </c>
      <c r="K15" s="263">
        <v>1</v>
      </c>
      <c r="L15" s="9" t="s">
        <v>209</v>
      </c>
      <c r="M15" s="264">
        <v>0.66241111829347121</v>
      </c>
      <c r="N15" s="8">
        <v>0.39259632435577674</v>
      </c>
      <c r="O15" s="263">
        <v>0</v>
      </c>
      <c r="P15" s="9" t="s">
        <v>179</v>
      </c>
      <c r="Q15" s="50">
        <v>301</v>
      </c>
      <c r="R15" s="50">
        <v>3631</v>
      </c>
      <c r="S15" s="50">
        <v>3932</v>
      </c>
      <c r="T15" s="277">
        <f t="shared" si="3"/>
        <v>0.53373150536174829</v>
      </c>
      <c r="U15" s="63">
        <f t="shared" si="10"/>
        <v>1.6968616679321618</v>
      </c>
      <c r="V15" s="247" t="str">
        <f t="shared" si="4"/>
        <v>1</v>
      </c>
      <c r="W15" s="82" t="str">
        <f t="shared" si="5"/>
        <v>Orange (Higher than Mean)</v>
      </c>
      <c r="X15" s="49">
        <v>160</v>
      </c>
      <c r="Y15" s="263">
        <f t="shared" si="6"/>
        <v>46.043750000000003</v>
      </c>
      <c r="Z15" s="279" t="s">
        <v>267</v>
      </c>
      <c r="AA15" s="44">
        <v>12043977</v>
      </c>
      <c r="AB15" s="281">
        <f t="shared" si="11"/>
        <v>61.167503059828164</v>
      </c>
      <c r="AC15" s="59">
        <f t="shared" si="12"/>
        <v>0.60429453724357607</v>
      </c>
      <c r="AD15" s="247" t="str">
        <f t="shared" si="7"/>
        <v>0</v>
      </c>
      <c r="AE15" s="10" t="str">
        <f t="shared" ref="AE15:AE26" si="14">IF(AC15&gt;=1,"Orange (Higher than Mean)",(IF(AC15&lt;=-1,"Green (Lower than Mean)","Gray (Mean)")))</f>
        <v>Gray (Mean)</v>
      </c>
    </row>
    <row r="16" spans="1:31" x14ac:dyDescent="0.2">
      <c r="A16" s="9" t="s">
        <v>171</v>
      </c>
      <c r="B16" s="39">
        <v>27</v>
      </c>
      <c r="C16" s="299">
        <v>27</v>
      </c>
      <c r="D16" s="39">
        <v>9700</v>
      </c>
      <c r="E16" s="44">
        <v>1645</v>
      </c>
      <c r="F16" s="268">
        <f t="shared" si="0"/>
        <v>5.8966565349544071</v>
      </c>
      <c r="G16" s="78">
        <f t="shared" si="9"/>
        <v>-0.16370637450460479</v>
      </c>
      <c r="H16" s="247" t="str">
        <f t="shared" si="1"/>
        <v>0</v>
      </c>
      <c r="I16" s="82" t="str">
        <f t="shared" si="2"/>
        <v>Gray (Mean Turnover)</v>
      </c>
      <c r="J16" s="264">
        <v>0.82250000000000001</v>
      </c>
      <c r="K16" s="263">
        <v>0</v>
      </c>
      <c r="L16" s="9" t="s">
        <v>205</v>
      </c>
      <c r="M16" s="264">
        <v>0.65776918117343652</v>
      </c>
      <c r="N16" s="8">
        <v>0.36638614871325059</v>
      </c>
      <c r="O16" s="263">
        <v>0</v>
      </c>
      <c r="P16" s="9" t="s">
        <v>179</v>
      </c>
      <c r="Q16" s="50">
        <v>320</v>
      </c>
      <c r="R16" s="50">
        <v>696</v>
      </c>
      <c r="S16" s="50">
        <v>1016</v>
      </c>
      <c r="T16" s="277">
        <f t="shared" si="3"/>
        <v>0.61762917933130701</v>
      </c>
      <c r="U16" s="63">
        <f t="shared" si="10"/>
        <v>2.292980183767797</v>
      </c>
      <c r="V16" s="247" t="str">
        <f t="shared" si="4"/>
        <v>2</v>
      </c>
      <c r="W16" s="82" t="str">
        <f t="shared" si="5"/>
        <v>Red (Much Higher than Mean)</v>
      </c>
      <c r="X16" s="48">
        <v>28</v>
      </c>
      <c r="Y16" s="263">
        <f t="shared" si="6"/>
        <v>58.75</v>
      </c>
      <c r="Z16" s="279" t="s">
        <v>296</v>
      </c>
      <c r="AA16" s="44">
        <v>2990128</v>
      </c>
      <c r="AB16" s="281">
        <f t="shared" si="11"/>
        <v>55.014367277922545</v>
      </c>
      <c r="AC16" s="59">
        <f t="shared" si="12"/>
        <v>0.28878987600413203</v>
      </c>
      <c r="AD16" s="247" t="str">
        <f t="shared" si="7"/>
        <v>0</v>
      </c>
      <c r="AE16" s="10" t="str">
        <f t="shared" si="14"/>
        <v>Gray (Mean)</v>
      </c>
    </row>
    <row r="17" spans="1:31" x14ac:dyDescent="0.2">
      <c r="A17" s="9" t="s">
        <v>281</v>
      </c>
      <c r="B17" s="39">
        <v>29</v>
      </c>
      <c r="C17" s="299">
        <v>29</v>
      </c>
      <c r="D17" s="39">
        <v>5567</v>
      </c>
      <c r="E17" s="44">
        <v>851</v>
      </c>
      <c r="F17" s="268">
        <f t="shared" si="0"/>
        <v>6.5417156286721507</v>
      </c>
      <c r="G17" s="78">
        <f t="shared" si="9"/>
        <v>7.7745440816446576E-2</v>
      </c>
      <c r="H17" s="247" t="str">
        <f t="shared" si="1"/>
        <v>0</v>
      </c>
      <c r="I17" s="82" t="str">
        <f t="shared" si="2"/>
        <v>Gray (Mean Turnover)</v>
      </c>
      <c r="J17" s="264">
        <v>1.1835883171070931</v>
      </c>
      <c r="K17" s="263">
        <v>1</v>
      </c>
      <c r="L17" s="9" t="s">
        <v>209</v>
      </c>
      <c r="M17" s="264">
        <v>0.72172619047619047</v>
      </c>
      <c r="N17" s="8">
        <v>0.72751220536766126</v>
      </c>
      <c r="O17" s="263">
        <v>0</v>
      </c>
      <c r="P17" s="9" t="s">
        <v>179</v>
      </c>
      <c r="Q17" s="50">
        <v>62</v>
      </c>
      <c r="R17" s="50">
        <v>140</v>
      </c>
      <c r="S17" s="50">
        <v>202</v>
      </c>
      <c r="T17" s="277">
        <f t="shared" si="3"/>
        <v>0.23736780258519388</v>
      </c>
      <c r="U17" s="63">
        <f t="shared" si="10"/>
        <v>-0.40889266693550985</v>
      </c>
      <c r="V17" s="247" t="str">
        <f t="shared" si="4"/>
        <v>0</v>
      </c>
      <c r="W17" s="82" t="str">
        <f t="shared" si="5"/>
        <v>Gray (Mean)</v>
      </c>
      <c r="X17" s="48">
        <v>20</v>
      </c>
      <c r="Y17" s="263">
        <f t="shared" si="6"/>
        <v>42.55</v>
      </c>
      <c r="Z17" s="279" t="s">
        <v>267</v>
      </c>
      <c r="AA17" s="44">
        <v>1912969</v>
      </c>
      <c r="AB17" s="281">
        <f t="shared" si="11"/>
        <v>44.485822823056729</v>
      </c>
      <c r="AC17" s="59">
        <f t="shared" si="12"/>
        <v>-0.251065730846804</v>
      </c>
      <c r="AD17" s="247" t="str">
        <f t="shared" si="7"/>
        <v>0</v>
      </c>
      <c r="AE17" s="10" t="str">
        <f t="shared" si="14"/>
        <v>Gray (Mean)</v>
      </c>
    </row>
    <row r="18" spans="1:31" x14ac:dyDescent="0.2">
      <c r="A18" s="9" t="s">
        <v>2</v>
      </c>
      <c r="B18" s="39">
        <v>30</v>
      </c>
      <c r="C18" s="299">
        <v>30</v>
      </c>
      <c r="D18" s="39">
        <v>4340</v>
      </c>
      <c r="E18" s="44">
        <v>773</v>
      </c>
      <c r="F18" s="268">
        <f t="shared" si="0"/>
        <v>5.6144890038809834</v>
      </c>
      <c r="G18" s="78">
        <f t="shared" si="9"/>
        <v>-0.26932439193255331</v>
      </c>
      <c r="H18" s="247" t="str">
        <f t="shared" si="1"/>
        <v>0</v>
      </c>
      <c r="I18" s="82" t="str">
        <f t="shared" si="2"/>
        <v>Gray (Mean Turnover)</v>
      </c>
      <c r="J18" s="264">
        <v>4.4941860465116283</v>
      </c>
      <c r="K18" s="263">
        <v>2</v>
      </c>
      <c r="L18" s="9" t="s">
        <v>210</v>
      </c>
      <c r="M18" s="264">
        <v>0.44857142857142857</v>
      </c>
      <c r="N18" s="8">
        <v>-0.81482542264887536</v>
      </c>
      <c r="O18" s="263">
        <v>0</v>
      </c>
      <c r="P18" s="9" t="s">
        <v>179</v>
      </c>
      <c r="Q18" s="50">
        <v>26</v>
      </c>
      <c r="R18" s="50">
        <v>229</v>
      </c>
      <c r="S18" s="50">
        <v>255</v>
      </c>
      <c r="T18" s="277">
        <f t="shared" si="3"/>
        <v>0.32988357050452782</v>
      </c>
      <c r="U18" s="63">
        <f t="shared" si="10"/>
        <v>0.24846003015449608</v>
      </c>
      <c r="V18" s="247" t="str">
        <f t="shared" si="4"/>
        <v>0</v>
      </c>
      <c r="W18" s="82" t="str">
        <f t="shared" si="5"/>
        <v>Gray (Mean)</v>
      </c>
      <c r="X18" s="48">
        <v>4</v>
      </c>
      <c r="Y18" s="263">
        <f t="shared" si="6"/>
        <v>193.25</v>
      </c>
      <c r="Z18" s="279" t="s">
        <v>351</v>
      </c>
      <c r="AA18" s="44">
        <v>1437371</v>
      </c>
      <c r="AB18" s="281">
        <f t="shared" si="11"/>
        <v>53.778739100761037</v>
      </c>
      <c r="AC18" s="59">
        <f t="shared" si="12"/>
        <v>0.22543251428302943</v>
      </c>
      <c r="AD18" s="247" t="str">
        <f t="shared" si="7"/>
        <v>0</v>
      </c>
      <c r="AE18" s="10" t="str">
        <f t="shared" si="14"/>
        <v>Gray (Mean)</v>
      </c>
    </row>
    <row r="19" spans="1:31" x14ac:dyDescent="0.2">
      <c r="A19" s="9" t="s">
        <v>29</v>
      </c>
      <c r="B19" s="39">
        <v>32</v>
      </c>
      <c r="C19" s="299">
        <v>32</v>
      </c>
      <c r="D19" s="39">
        <v>10422</v>
      </c>
      <c r="E19" s="44">
        <v>979</v>
      </c>
      <c r="F19" s="268">
        <f t="shared" si="0"/>
        <v>10.645556690500511</v>
      </c>
      <c r="G19" s="78">
        <f t="shared" si="9"/>
        <v>1.6138525724230659</v>
      </c>
      <c r="H19" s="247" t="str">
        <f t="shared" si="1"/>
        <v>1</v>
      </c>
      <c r="I19" s="82" t="str">
        <f t="shared" si="2"/>
        <v>Orange (Higher than Mean Turnover)</v>
      </c>
      <c r="J19" s="264">
        <v>4.8949999999999996</v>
      </c>
      <c r="K19" s="263">
        <v>2</v>
      </c>
      <c r="L19" s="9" t="s">
        <v>210</v>
      </c>
      <c r="M19" s="264">
        <v>0.67553191489361697</v>
      </c>
      <c r="N19" s="8">
        <v>0.46668142602064161</v>
      </c>
      <c r="O19" s="263">
        <v>0</v>
      </c>
      <c r="P19" s="9" t="s">
        <v>179</v>
      </c>
      <c r="Q19" s="50">
        <v>131</v>
      </c>
      <c r="R19" s="50">
        <v>127</v>
      </c>
      <c r="S19" s="50">
        <v>258</v>
      </c>
      <c r="T19" s="277">
        <f t="shared" si="3"/>
        <v>0.26353421859039838</v>
      </c>
      <c r="U19" s="63">
        <f t="shared" si="10"/>
        <v>-0.22297231496699199</v>
      </c>
      <c r="V19" s="247" t="str">
        <f t="shared" si="4"/>
        <v>0</v>
      </c>
      <c r="W19" s="82" t="str">
        <f t="shared" si="5"/>
        <v>Gray (Mean)</v>
      </c>
      <c r="X19" s="48">
        <v>12</v>
      </c>
      <c r="Y19" s="263">
        <f t="shared" si="6"/>
        <v>81.583333333333329</v>
      </c>
      <c r="Z19" s="279" t="s">
        <v>296</v>
      </c>
      <c r="AA19" s="44">
        <v>2379255</v>
      </c>
      <c r="AB19" s="281">
        <f t="shared" si="11"/>
        <v>41.147333934361811</v>
      </c>
      <c r="AC19" s="59">
        <f t="shared" si="12"/>
        <v>-0.42224817232270623</v>
      </c>
      <c r="AD19" s="247" t="str">
        <f t="shared" si="7"/>
        <v>0</v>
      </c>
      <c r="AE19" s="10" t="str">
        <f t="shared" si="14"/>
        <v>Gray (Mean)</v>
      </c>
    </row>
    <row r="20" spans="1:31" x14ac:dyDescent="0.2">
      <c r="A20" s="9" t="s">
        <v>274</v>
      </c>
      <c r="B20" s="39">
        <v>33</v>
      </c>
      <c r="C20" s="299">
        <v>33</v>
      </c>
      <c r="D20" s="39">
        <v>8837</v>
      </c>
      <c r="E20" s="44">
        <v>980</v>
      </c>
      <c r="F20" s="268">
        <f t="shared" si="0"/>
        <v>9.0173469387755105</v>
      </c>
      <c r="G20" s="78">
        <f t="shared" si="9"/>
        <v>1.0043980215048796</v>
      </c>
      <c r="H20" s="247" t="str">
        <f t="shared" si="1"/>
        <v>1</v>
      </c>
      <c r="I20" s="82" t="str">
        <f t="shared" si="2"/>
        <v>Orange (Higher than Mean Turnover)</v>
      </c>
      <c r="J20" s="264">
        <v>4.7342995169082123</v>
      </c>
      <c r="K20" s="263">
        <v>2</v>
      </c>
      <c r="L20" s="9" t="s">
        <v>210</v>
      </c>
      <c r="M20" s="264">
        <v>0.90686845168800934</v>
      </c>
      <c r="N20" s="8">
        <v>1.772897151292987</v>
      </c>
      <c r="O20" s="263">
        <v>1</v>
      </c>
      <c r="P20" s="9" t="s">
        <v>224</v>
      </c>
      <c r="Q20" s="50">
        <v>70</v>
      </c>
      <c r="R20" s="50">
        <v>463</v>
      </c>
      <c r="S20" s="50">
        <v>533</v>
      </c>
      <c r="T20" s="277">
        <f t="shared" si="3"/>
        <v>0.54387755102040813</v>
      </c>
      <c r="U20" s="63">
        <f t="shared" si="10"/>
        <v>1.7689524112564097</v>
      </c>
      <c r="V20" s="247" t="str">
        <f t="shared" si="4"/>
        <v>1</v>
      </c>
      <c r="W20" s="82" t="str">
        <f t="shared" si="5"/>
        <v>Orange (Higher than Mean)</v>
      </c>
      <c r="X20" s="48">
        <v>13</v>
      </c>
      <c r="Y20" s="263">
        <f t="shared" si="6"/>
        <v>75.384615384615387</v>
      </c>
      <c r="Z20" s="279" t="s">
        <v>296</v>
      </c>
      <c r="AA20" s="44">
        <v>3403912</v>
      </c>
      <c r="AB20" s="281">
        <f t="shared" si="11"/>
        <v>28.790403512194203</v>
      </c>
      <c r="AC20" s="59">
        <f t="shared" si="12"/>
        <v>-1.0558550493674312</v>
      </c>
      <c r="AD20" s="247" t="str">
        <f t="shared" si="7"/>
        <v>-1</v>
      </c>
      <c r="AE20" s="10" t="str">
        <f t="shared" si="14"/>
        <v>Green (Lower than Mean)</v>
      </c>
    </row>
    <row r="21" spans="1:31" x14ac:dyDescent="0.2">
      <c r="A21" s="9" t="s">
        <v>283</v>
      </c>
      <c r="B21" s="39">
        <v>35</v>
      </c>
      <c r="C21" s="299">
        <v>35</v>
      </c>
      <c r="D21" s="39">
        <v>5306</v>
      </c>
      <c r="E21" s="44">
        <v>353</v>
      </c>
      <c r="F21" s="268">
        <f t="shared" si="0"/>
        <v>15.031161473087819</v>
      </c>
      <c r="G21" s="78">
        <f t="shared" si="9"/>
        <v>3.2554265713778578</v>
      </c>
      <c r="H21" s="247" t="str">
        <f t="shared" si="1"/>
        <v>2</v>
      </c>
      <c r="I21" s="82" t="str">
        <f t="shared" si="2"/>
        <v>Red (Much Higher Turnover)</v>
      </c>
      <c r="J21" s="264">
        <v>1.014367816091954</v>
      </c>
      <c r="K21" s="263">
        <v>1</v>
      </c>
      <c r="L21" s="9" t="s">
        <v>209</v>
      </c>
      <c r="M21" s="264">
        <v>0.69230769230769229</v>
      </c>
      <c r="N21" s="8">
        <v>0.56140396559686734</v>
      </c>
      <c r="O21" s="263">
        <v>0</v>
      </c>
      <c r="P21" s="9" t="s">
        <v>179</v>
      </c>
      <c r="Q21" s="50">
        <v>29</v>
      </c>
      <c r="R21" s="50">
        <v>90</v>
      </c>
      <c r="S21" s="50">
        <v>119</v>
      </c>
      <c r="T21" s="277">
        <f t="shared" si="3"/>
        <v>0.33711048158640228</v>
      </c>
      <c r="U21" s="63">
        <f t="shared" si="10"/>
        <v>0.29980943359285889</v>
      </c>
      <c r="V21" s="247" t="str">
        <f t="shared" si="4"/>
        <v>0</v>
      </c>
      <c r="W21" s="82" t="str">
        <f t="shared" si="5"/>
        <v>Gray (Mean)</v>
      </c>
      <c r="X21" s="48">
        <v>6</v>
      </c>
      <c r="Y21" s="263">
        <f t="shared" si="6"/>
        <v>58.833333333333336</v>
      </c>
      <c r="Z21" s="279" t="s">
        <v>296</v>
      </c>
      <c r="AA21" s="44">
        <v>1172415</v>
      </c>
      <c r="AB21" s="281">
        <f t="shared" si="11"/>
        <v>30.10879253506651</v>
      </c>
      <c r="AC21" s="59">
        <f t="shared" si="12"/>
        <v>-0.98825408998890973</v>
      </c>
      <c r="AD21" s="247" t="str">
        <f t="shared" si="7"/>
        <v>0</v>
      </c>
      <c r="AE21" s="10" t="str">
        <f t="shared" si="14"/>
        <v>Gray (Mean)</v>
      </c>
    </row>
    <row r="22" spans="1:31" x14ac:dyDescent="0.2">
      <c r="A22" s="9" t="s">
        <v>5</v>
      </c>
      <c r="B22" s="39">
        <v>36</v>
      </c>
      <c r="C22" s="299">
        <v>36</v>
      </c>
      <c r="D22" s="39">
        <v>7203</v>
      </c>
      <c r="E22" s="44">
        <v>1065</v>
      </c>
      <c r="F22" s="268">
        <f t="shared" si="0"/>
        <v>6.7633802816901412</v>
      </c>
      <c r="G22" s="78">
        <f t="shared" si="9"/>
        <v>0.1607166497877659</v>
      </c>
      <c r="H22" s="247" t="str">
        <f t="shared" si="1"/>
        <v>0</v>
      </c>
      <c r="I22" s="82" t="str">
        <f t="shared" si="2"/>
        <v>Gray (Mean Turnover)</v>
      </c>
      <c r="J22" s="264">
        <v>2.13</v>
      </c>
      <c r="K22" s="263">
        <v>1</v>
      </c>
      <c r="L22" s="9" t="s">
        <v>209</v>
      </c>
      <c r="M22" s="264">
        <v>0.56728778467908902</v>
      </c>
      <c r="N22" s="8">
        <v>-0.14450687572310233</v>
      </c>
      <c r="O22" s="263">
        <v>0</v>
      </c>
      <c r="P22" s="9" t="s">
        <v>179</v>
      </c>
      <c r="Q22" s="50">
        <v>9</v>
      </c>
      <c r="R22" s="50">
        <v>108</v>
      </c>
      <c r="S22" s="50">
        <v>117</v>
      </c>
      <c r="T22" s="277">
        <f t="shared" si="3"/>
        <v>0.10985915492957747</v>
      </c>
      <c r="U22" s="63">
        <f t="shared" si="10"/>
        <v>-1.314880427981834</v>
      </c>
      <c r="V22" s="247" t="str">
        <f t="shared" si="4"/>
        <v>-1</v>
      </c>
      <c r="W22" s="82" t="str">
        <f t="shared" si="5"/>
        <v>Green (Lower than Mean)</v>
      </c>
      <c r="X22" s="48">
        <v>30</v>
      </c>
      <c r="Y22" s="263">
        <f t="shared" si="6"/>
        <v>35.5</v>
      </c>
      <c r="Z22" s="279" t="s">
        <v>124</v>
      </c>
      <c r="AA22" s="44">
        <v>2089001</v>
      </c>
      <c r="AB22" s="281">
        <f t="shared" si="11"/>
        <v>50.98130637563122</v>
      </c>
      <c r="AC22" s="59">
        <f t="shared" si="12"/>
        <v>8.1992958328865786E-2</v>
      </c>
      <c r="AD22" s="247" t="str">
        <f t="shared" si="7"/>
        <v>0</v>
      </c>
      <c r="AE22" s="10" t="str">
        <f t="shared" si="14"/>
        <v>Gray (Mean)</v>
      </c>
    </row>
    <row r="23" spans="1:31" x14ac:dyDescent="0.2">
      <c r="A23" s="9" t="s">
        <v>288</v>
      </c>
      <c r="B23" s="39">
        <v>39</v>
      </c>
      <c r="C23" s="299">
        <v>39</v>
      </c>
      <c r="D23" s="39">
        <v>6483</v>
      </c>
      <c r="E23" s="44">
        <v>567</v>
      </c>
      <c r="F23" s="268">
        <f t="shared" si="0"/>
        <v>11.433862433862434</v>
      </c>
      <c r="G23" s="78">
        <f t="shared" si="9"/>
        <v>1.9089229847565328</v>
      </c>
      <c r="H23" s="247" t="str">
        <f t="shared" si="1"/>
        <v>1</v>
      </c>
      <c r="I23" s="82" t="str">
        <f t="shared" si="2"/>
        <v>Orange (Higher than Mean Turnover)</v>
      </c>
      <c r="J23" s="264">
        <v>1.8469055374592833</v>
      </c>
      <c r="K23" s="263">
        <v>1</v>
      </c>
      <c r="L23" s="9" t="s">
        <v>209</v>
      </c>
      <c r="M23" s="264">
        <v>0.43415637860082307</v>
      </c>
      <c r="N23" s="8">
        <v>-0.89621838034205026</v>
      </c>
      <c r="O23" s="263">
        <v>0</v>
      </c>
      <c r="P23" s="9" t="s">
        <v>179</v>
      </c>
      <c r="Q23" s="50">
        <v>54</v>
      </c>
      <c r="R23" s="50">
        <v>324</v>
      </c>
      <c r="S23" s="50">
        <v>378</v>
      </c>
      <c r="T23" s="277">
        <f t="shared" si="3"/>
        <v>0.66666666666666663</v>
      </c>
      <c r="U23" s="63">
        <f t="shared" si="10"/>
        <v>2.6414064605352534</v>
      </c>
      <c r="V23" s="247" t="str">
        <f t="shared" si="4"/>
        <v>2</v>
      </c>
      <c r="W23" s="82" t="str">
        <f t="shared" si="5"/>
        <v>Red (Much Higher than Mean)</v>
      </c>
      <c r="X23" s="48">
        <v>10</v>
      </c>
      <c r="Y23" s="263">
        <f t="shared" si="6"/>
        <v>56.7</v>
      </c>
      <c r="Z23" s="279" t="s">
        <v>296</v>
      </c>
      <c r="AA23" s="44">
        <v>2292674</v>
      </c>
      <c r="AB23" s="281">
        <f t="shared" si="11"/>
        <v>24.730947356667368</v>
      </c>
      <c r="AC23" s="59">
        <f t="shared" si="12"/>
        <v>-1.2640053949086789</v>
      </c>
      <c r="AD23" s="247" t="str">
        <f t="shared" si="7"/>
        <v>-1</v>
      </c>
      <c r="AE23" s="10" t="str">
        <f t="shared" si="14"/>
        <v>Green (Lower than Mean)</v>
      </c>
    </row>
    <row r="24" spans="1:31" x14ac:dyDescent="0.2">
      <c r="A24" s="9" t="s">
        <v>234</v>
      </c>
      <c r="B24" s="39">
        <v>41</v>
      </c>
      <c r="C24" s="299">
        <v>41</v>
      </c>
      <c r="D24" s="39">
        <v>11031</v>
      </c>
      <c r="E24" s="44">
        <v>1734</v>
      </c>
      <c r="F24" s="268">
        <f t="shared" si="0"/>
        <v>6.3615916955017298</v>
      </c>
      <c r="G24" s="78">
        <f t="shared" si="9"/>
        <v>1.0323322330979257E-2</v>
      </c>
      <c r="H24" s="247" t="str">
        <f t="shared" si="1"/>
        <v>0</v>
      </c>
      <c r="I24" s="82" t="str">
        <f t="shared" si="2"/>
        <v>Gray (Mean Turnover)</v>
      </c>
      <c r="J24" s="264">
        <v>0.9035956227201668</v>
      </c>
      <c r="K24" s="263">
        <v>0</v>
      </c>
      <c r="L24" s="9" t="s">
        <v>205</v>
      </c>
      <c r="M24" s="264">
        <v>0.52570480928689889</v>
      </c>
      <c r="N24" s="8">
        <v>-0.37930046740363776</v>
      </c>
      <c r="O24" s="263">
        <v>0</v>
      </c>
      <c r="P24" s="9" t="s">
        <v>179</v>
      </c>
      <c r="Q24" s="50">
        <v>66</v>
      </c>
      <c r="R24" s="50">
        <v>293</v>
      </c>
      <c r="S24" s="50">
        <v>359</v>
      </c>
      <c r="T24" s="277">
        <f t="shared" si="3"/>
        <v>0.20703575547866204</v>
      </c>
      <c r="U24" s="63">
        <f t="shared" si="10"/>
        <v>-0.62441109608722845</v>
      </c>
      <c r="V24" s="247" t="str">
        <f t="shared" si="4"/>
        <v>0</v>
      </c>
      <c r="W24" s="82" t="str">
        <f t="shared" si="5"/>
        <v>Gray (Mean)</v>
      </c>
      <c r="X24" s="48">
        <v>47</v>
      </c>
      <c r="Y24" s="263">
        <f t="shared" si="6"/>
        <v>36.893617021276597</v>
      </c>
      <c r="Z24" s="279" t="s">
        <v>267</v>
      </c>
      <c r="AA24" s="44">
        <v>2764547</v>
      </c>
      <c r="AB24" s="281">
        <f t="shared" si="11"/>
        <v>62.72275349270604</v>
      </c>
      <c r="AC24" s="59">
        <f t="shared" si="12"/>
        <v>0.68404066643035433</v>
      </c>
      <c r="AD24" s="247" t="str">
        <f t="shared" si="7"/>
        <v>0</v>
      </c>
      <c r="AE24" s="10" t="str">
        <f t="shared" si="14"/>
        <v>Gray (Mean)</v>
      </c>
    </row>
    <row r="25" spans="1:31" x14ac:dyDescent="0.2">
      <c r="A25" s="9" t="s">
        <v>184</v>
      </c>
      <c r="B25" s="39">
        <v>42</v>
      </c>
      <c r="C25" s="299">
        <v>42</v>
      </c>
      <c r="D25" s="39">
        <v>2048</v>
      </c>
      <c r="E25" s="44">
        <v>229</v>
      </c>
      <c r="F25" s="268">
        <f t="shared" si="0"/>
        <v>8.9432314410480345</v>
      </c>
      <c r="G25" s="78">
        <f t="shared" si="9"/>
        <v>0.97665587873996762</v>
      </c>
      <c r="H25" s="247" t="str">
        <f t="shared" si="1"/>
        <v>0</v>
      </c>
      <c r="I25" s="82" t="str">
        <f t="shared" si="2"/>
        <v>Gray (Mean Turnover)</v>
      </c>
      <c r="J25" s="264">
        <v>1.4774193548387098</v>
      </c>
      <c r="K25" s="263">
        <v>1</v>
      </c>
      <c r="L25" s="9" t="s">
        <v>209</v>
      </c>
      <c r="M25" s="264">
        <v>0.49635036496350365</v>
      </c>
      <c r="N25" s="8">
        <v>-0.54504703434532731</v>
      </c>
      <c r="O25" s="263">
        <v>0</v>
      </c>
      <c r="P25" s="9" t="s">
        <v>179</v>
      </c>
      <c r="Q25" s="50">
        <v>15</v>
      </c>
      <c r="R25" s="50">
        <v>77</v>
      </c>
      <c r="S25" s="50">
        <v>92</v>
      </c>
      <c r="T25" s="277">
        <f t="shared" si="3"/>
        <v>0.40174672489082969</v>
      </c>
      <c r="U25" s="63">
        <f t="shared" si="10"/>
        <v>0.7590696204939491</v>
      </c>
      <c r="V25" s="247" t="str">
        <f t="shared" si="4"/>
        <v>0</v>
      </c>
      <c r="W25" s="82" t="str">
        <f t="shared" si="5"/>
        <v>Gray (Mean)</v>
      </c>
      <c r="X25" s="48">
        <v>20</v>
      </c>
      <c r="Y25" s="263">
        <f t="shared" si="6"/>
        <v>11.45</v>
      </c>
      <c r="Z25" s="279" t="s">
        <v>125</v>
      </c>
      <c r="AA25" s="44">
        <v>682669</v>
      </c>
      <c r="AB25" s="281">
        <f t="shared" si="11"/>
        <v>33.544807219897194</v>
      </c>
      <c r="AC25" s="59">
        <f t="shared" si="12"/>
        <v>-0.81207097172599341</v>
      </c>
      <c r="AD25" s="247" t="str">
        <f t="shared" si="7"/>
        <v>0</v>
      </c>
      <c r="AE25" s="10" t="str">
        <f t="shared" si="14"/>
        <v>Gray (Mean)</v>
      </c>
    </row>
    <row r="26" spans="1:31" x14ac:dyDescent="0.2">
      <c r="A26" s="9" t="s">
        <v>11</v>
      </c>
      <c r="B26" s="39">
        <v>44</v>
      </c>
      <c r="C26" s="299">
        <v>44</v>
      </c>
      <c r="D26" s="39">
        <v>5351</v>
      </c>
      <c r="E26" s="44">
        <v>549</v>
      </c>
      <c r="F26" s="268">
        <f t="shared" si="0"/>
        <v>9.7468123861566482</v>
      </c>
      <c r="G26" s="78">
        <f t="shared" si="9"/>
        <v>1.2774439458232918</v>
      </c>
      <c r="H26" s="247" t="str">
        <f t="shared" si="1"/>
        <v>1</v>
      </c>
      <c r="I26" s="82" t="str">
        <f t="shared" si="2"/>
        <v>Orange (Higher than Mean Turnover)</v>
      </c>
      <c r="J26" s="264">
        <v>2.7450000000000001</v>
      </c>
      <c r="K26" s="263">
        <v>2</v>
      </c>
      <c r="L26" s="9" t="s">
        <v>210</v>
      </c>
      <c r="M26" s="264">
        <v>0.59569377990430628</v>
      </c>
      <c r="N26" s="8">
        <v>1.5884380104193112E-2</v>
      </c>
      <c r="O26" s="263">
        <v>0</v>
      </c>
      <c r="P26" s="9" t="s">
        <v>179</v>
      </c>
      <c r="Q26" s="50">
        <v>34</v>
      </c>
      <c r="R26" s="50">
        <v>64</v>
      </c>
      <c r="S26" s="50">
        <v>98</v>
      </c>
      <c r="T26" s="277">
        <f t="shared" si="3"/>
        <v>0.1785063752276867</v>
      </c>
      <c r="U26" s="63">
        <f t="shared" si="10"/>
        <v>-0.82712102841613488</v>
      </c>
      <c r="V26" s="247" t="str">
        <f t="shared" si="4"/>
        <v>0</v>
      </c>
      <c r="W26" s="82" t="str">
        <f t="shared" si="5"/>
        <v>Gray (Mean)</v>
      </c>
      <c r="X26" s="48">
        <v>21</v>
      </c>
      <c r="Y26" s="263">
        <f t="shared" si="6"/>
        <v>26.142857142857142</v>
      </c>
      <c r="Z26" s="279" t="s">
        <v>267</v>
      </c>
      <c r="AA26" s="44">
        <v>1771304</v>
      </c>
      <c r="AB26" s="281">
        <f t="shared" si="11"/>
        <v>30.994115070027505</v>
      </c>
      <c r="AC26" s="59">
        <f t="shared" si="12"/>
        <v>-0.94285879946047479</v>
      </c>
      <c r="AD26" s="247" t="str">
        <f t="shared" si="7"/>
        <v>0</v>
      </c>
      <c r="AE26" s="10" t="str">
        <f t="shared" si="14"/>
        <v>Gray (Mean)</v>
      </c>
    </row>
    <row r="27" spans="1:31" x14ac:dyDescent="0.2">
      <c r="A27" s="9" t="s">
        <v>182</v>
      </c>
      <c r="B27" s="39">
        <v>38</v>
      </c>
      <c r="C27" s="299">
        <v>38</v>
      </c>
      <c r="D27" s="39">
        <v>1103</v>
      </c>
      <c r="E27" s="44">
        <v>737</v>
      </c>
      <c r="F27" s="268">
        <f t="shared" si="0"/>
        <v>1.4966078697421981</v>
      </c>
      <c r="G27" s="78">
        <f t="shared" si="9"/>
        <v>-1.8106868574761812</v>
      </c>
      <c r="H27" s="247" t="str">
        <f t="shared" si="1"/>
        <v>-1</v>
      </c>
      <c r="I27" s="82" t="str">
        <f t="shared" si="2"/>
        <v>Green (Lower than Mean Turnover)</v>
      </c>
      <c r="J27" s="264">
        <v>5.8031496062992129</v>
      </c>
      <c r="K27" s="263">
        <v>3</v>
      </c>
      <c r="L27" s="9" t="s">
        <v>211</v>
      </c>
      <c r="M27" s="264">
        <v>0.77758007117437722</v>
      </c>
      <c r="N27" s="8">
        <v>1.0428848581116594</v>
      </c>
      <c r="O27" s="263">
        <v>1</v>
      </c>
      <c r="P27" s="9" t="s">
        <v>224</v>
      </c>
      <c r="Q27" s="50">
        <v>105</v>
      </c>
      <c r="R27" s="50">
        <v>182</v>
      </c>
      <c r="S27" s="50">
        <v>287</v>
      </c>
      <c r="T27" s="277">
        <f t="shared" si="3"/>
        <v>0.38941655359565808</v>
      </c>
      <c r="U27" s="63">
        <f t="shared" si="10"/>
        <v>0.67145999957473512</v>
      </c>
      <c r="V27" s="247" t="str">
        <f t="shared" si="4"/>
        <v>0</v>
      </c>
      <c r="W27" s="82" t="str">
        <f t="shared" si="5"/>
        <v>Gray (Mean)</v>
      </c>
      <c r="X27" s="48">
        <v>11</v>
      </c>
      <c r="Y27" s="263">
        <f t="shared" si="6"/>
        <v>67</v>
      </c>
      <c r="Z27" s="279" t="s">
        <v>296</v>
      </c>
      <c r="AA27" s="44">
        <v>913768</v>
      </c>
      <c r="AB27" s="281">
        <f t="shared" si="11"/>
        <v>80.655045919752055</v>
      </c>
      <c r="AC27" s="59">
        <f t="shared" si="12"/>
        <v>1.6035266079041846</v>
      </c>
      <c r="AD27" s="263">
        <v>2</v>
      </c>
      <c r="AE27" s="2" t="s">
        <v>228</v>
      </c>
    </row>
    <row r="28" spans="1:31" x14ac:dyDescent="0.2">
      <c r="A28" s="9" t="s">
        <v>186</v>
      </c>
      <c r="B28" s="39">
        <v>46</v>
      </c>
      <c r="C28" s="299">
        <v>46</v>
      </c>
      <c r="D28" s="39">
        <v>1130</v>
      </c>
      <c r="E28" s="44">
        <v>173</v>
      </c>
      <c r="F28" s="268">
        <f t="shared" si="0"/>
        <v>6.5317919075144513</v>
      </c>
      <c r="G28" s="78">
        <f t="shared" si="9"/>
        <v>7.4030896658241266E-2</v>
      </c>
      <c r="H28" s="247" t="str">
        <f t="shared" si="1"/>
        <v>0</v>
      </c>
      <c r="I28" s="82" t="str">
        <f t="shared" si="2"/>
        <v>Gray (Mean Turnover)</v>
      </c>
      <c r="J28" s="264">
        <v>2.1358024691358026</v>
      </c>
      <c r="K28" s="263">
        <v>1</v>
      </c>
      <c r="L28" s="9" t="s">
        <v>209</v>
      </c>
      <c r="M28" s="264">
        <v>0.63265306122448983</v>
      </c>
      <c r="N28" s="8">
        <v>0.22457080346020508</v>
      </c>
      <c r="O28" s="263">
        <v>0</v>
      </c>
      <c r="P28" s="9" t="s">
        <v>179</v>
      </c>
      <c r="Q28" s="50">
        <v>18</v>
      </c>
      <c r="R28" s="50">
        <v>15</v>
      </c>
      <c r="S28" s="50">
        <v>33</v>
      </c>
      <c r="T28" s="277">
        <f t="shared" si="3"/>
        <v>0.19075144508670519</v>
      </c>
      <c r="U28" s="63">
        <f t="shared" si="10"/>
        <v>-0.7401160791095508</v>
      </c>
      <c r="V28" s="247" t="str">
        <f t="shared" si="4"/>
        <v>0</v>
      </c>
      <c r="W28" s="82" t="str">
        <f t="shared" si="5"/>
        <v>Gray (Mean)</v>
      </c>
      <c r="X28" s="48">
        <v>2</v>
      </c>
      <c r="Y28" s="263">
        <f t="shared" si="6"/>
        <v>86.5</v>
      </c>
      <c r="Z28" s="279" t="s">
        <v>296</v>
      </c>
      <c r="AA28" s="44">
        <v>613917</v>
      </c>
      <c r="AB28" s="281">
        <f t="shared" si="11"/>
        <v>28.179705074138688</v>
      </c>
      <c r="AC28" s="59">
        <f t="shared" si="12"/>
        <v>-1.0871688722128114</v>
      </c>
      <c r="AD28" s="247" t="str">
        <f t="shared" si="7"/>
        <v>-1</v>
      </c>
      <c r="AE28" s="10" t="str">
        <f t="shared" ref="AE28:AE54" si="15">IF(AC28&gt;=1,"Orange (Higher than Mean)",(IF(AC28&lt;=-1,"Green (Lower than Mean)","Gray (Mean)")))</f>
        <v>Green (Lower than Mean)</v>
      </c>
    </row>
    <row r="29" spans="1:31" x14ac:dyDescent="0.2">
      <c r="A29" s="9" t="s">
        <v>7</v>
      </c>
      <c r="B29" s="39">
        <v>47</v>
      </c>
      <c r="C29" s="299">
        <v>47</v>
      </c>
      <c r="D29" s="39">
        <v>10748</v>
      </c>
      <c r="E29" s="44">
        <v>1187</v>
      </c>
      <c r="F29" s="268">
        <f t="shared" si="0"/>
        <v>9.0547598989048019</v>
      </c>
      <c r="G29" s="78">
        <f t="shared" si="9"/>
        <v>1.0184020518762493</v>
      </c>
      <c r="H29" s="247" t="str">
        <f t="shared" si="1"/>
        <v>1</v>
      </c>
      <c r="I29" s="82" t="str">
        <f t="shared" si="2"/>
        <v>Orange (Higher than Mean Turnover)</v>
      </c>
      <c r="J29" s="264">
        <v>1.9523026315789473</v>
      </c>
      <c r="K29" s="263">
        <v>1</v>
      </c>
      <c r="L29" s="9" t="s">
        <v>209</v>
      </c>
      <c r="M29" s="264">
        <v>0.44789356984478934</v>
      </c>
      <c r="N29" s="8">
        <v>-0.81865287567691214</v>
      </c>
      <c r="O29" s="263">
        <v>0</v>
      </c>
      <c r="P29" s="9" t="s">
        <v>179</v>
      </c>
      <c r="Q29" s="50">
        <v>127</v>
      </c>
      <c r="R29" s="50">
        <v>392</v>
      </c>
      <c r="S29" s="50">
        <v>519</v>
      </c>
      <c r="T29" s="277">
        <f t="shared" si="3"/>
        <v>0.43723673125526535</v>
      </c>
      <c r="U29" s="63">
        <f t="shared" si="10"/>
        <v>1.0112369204913356</v>
      </c>
      <c r="V29" s="247" t="str">
        <f t="shared" si="4"/>
        <v>1</v>
      </c>
      <c r="W29" s="82" t="str">
        <f t="shared" si="5"/>
        <v>Orange (Higher than Mean)</v>
      </c>
      <c r="X29" s="48">
        <v>31</v>
      </c>
      <c r="Y29" s="263">
        <f t="shared" si="6"/>
        <v>38.29032258064516</v>
      </c>
      <c r="Z29" s="279" t="s">
        <v>267</v>
      </c>
      <c r="AA29" s="44">
        <v>2318527</v>
      </c>
      <c r="AB29" s="281">
        <f t="shared" si="11"/>
        <v>51.196298339419812</v>
      </c>
      <c r="AC29" s="59">
        <f t="shared" si="12"/>
        <v>9.3016762956059498E-2</v>
      </c>
      <c r="AD29" s="247" t="str">
        <f t="shared" si="7"/>
        <v>0</v>
      </c>
      <c r="AE29" s="10" t="str">
        <f t="shared" si="15"/>
        <v>Gray (Mean)</v>
      </c>
    </row>
    <row r="30" spans="1:31" x14ac:dyDescent="0.2">
      <c r="A30" s="9" t="s">
        <v>279</v>
      </c>
      <c r="B30" s="39">
        <v>48</v>
      </c>
      <c r="C30" s="299">
        <v>48</v>
      </c>
      <c r="D30" s="39">
        <v>8369</v>
      </c>
      <c r="E30" s="44">
        <v>1073</v>
      </c>
      <c r="F30" s="268">
        <f t="shared" si="0"/>
        <v>7.7996272134203171</v>
      </c>
      <c r="G30" s="78">
        <f t="shared" si="9"/>
        <v>0.5485938306908249</v>
      </c>
      <c r="H30" s="247" t="str">
        <f t="shared" si="1"/>
        <v>0</v>
      </c>
      <c r="I30" s="82" t="str">
        <f t="shared" si="2"/>
        <v>Gray (Mean Turnover)</v>
      </c>
      <c r="J30" s="264">
        <v>4.3795918367346935</v>
      </c>
      <c r="K30" s="263">
        <v>2</v>
      </c>
      <c r="L30" s="9" t="s">
        <v>210</v>
      </c>
      <c r="M30" s="264">
        <v>0.63646922183507548</v>
      </c>
      <c r="N30" s="8">
        <v>0.24611832495760794</v>
      </c>
      <c r="O30" s="263">
        <v>0</v>
      </c>
      <c r="P30" s="9" t="s">
        <v>179</v>
      </c>
      <c r="Q30" s="50">
        <v>30</v>
      </c>
      <c r="R30" s="50">
        <v>225</v>
      </c>
      <c r="S30" s="50">
        <v>255</v>
      </c>
      <c r="T30" s="277">
        <f t="shared" si="3"/>
        <v>0.23765144454799628</v>
      </c>
      <c r="U30" s="63">
        <f t="shared" si="10"/>
        <v>-0.40687730443623699</v>
      </c>
      <c r="V30" s="247" t="str">
        <f t="shared" si="4"/>
        <v>0</v>
      </c>
      <c r="W30" s="82" t="str">
        <f t="shared" si="5"/>
        <v>Gray (Mean)</v>
      </c>
      <c r="X30" s="48">
        <v>16</v>
      </c>
      <c r="Y30" s="263">
        <f t="shared" si="6"/>
        <v>67.0625</v>
      </c>
      <c r="Z30" s="279" t="s">
        <v>296</v>
      </c>
      <c r="AA30" s="44">
        <v>2911907</v>
      </c>
      <c r="AB30" s="281">
        <f t="shared" si="11"/>
        <v>36.84870430271296</v>
      </c>
      <c r="AC30" s="59">
        <f t="shared" si="12"/>
        <v>-0.64266223984831861</v>
      </c>
      <c r="AD30" s="247" t="str">
        <f t="shared" si="7"/>
        <v>0</v>
      </c>
      <c r="AE30" s="10" t="str">
        <f t="shared" si="15"/>
        <v>Gray (Mean)</v>
      </c>
    </row>
    <row r="31" spans="1:31" x14ac:dyDescent="0.2">
      <c r="A31" s="9" t="s">
        <v>169</v>
      </c>
      <c r="B31" s="39">
        <v>49</v>
      </c>
      <c r="C31" s="299">
        <v>49</v>
      </c>
      <c r="D31" s="39">
        <v>3470</v>
      </c>
      <c r="E31" s="44">
        <v>439</v>
      </c>
      <c r="F31" s="268">
        <f t="shared" si="0"/>
        <v>7.9043280182232349</v>
      </c>
      <c r="G31" s="78">
        <f t="shared" si="9"/>
        <v>0.58778434770150578</v>
      </c>
      <c r="H31" s="247" t="str">
        <f t="shared" si="1"/>
        <v>0</v>
      </c>
      <c r="I31" s="82" t="str">
        <f t="shared" si="2"/>
        <v>Gray (Mean Turnover)</v>
      </c>
      <c r="J31" s="264">
        <v>2.1949999999999998</v>
      </c>
      <c r="K31" s="263">
        <v>1</v>
      </c>
      <c r="L31" s="9" t="s">
        <v>209</v>
      </c>
      <c r="M31" s="264">
        <v>0.75578406169665813</v>
      </c>
      <c r="N31" s="8">
        <v>0.91981614305915715</v>
      </c>
      <c r="O31" s="263">
        <v>0</v>
      </c>
      <c r="P31" s="9" t="s">
        <v>179</v>
      </c>
      <c r="Q31" s="50">
        <v>19</v>
      </c>
      <c r="R31" s="50">
        <v>101</v>
      </c>
      <c r="S31" s="50">
        <v>120</v>
      </c>
      <c r="T31" s="277">
        <f t="shared" si="3"/>
        <v>0.27334851936218679</v>
      </c>
      <c r="U31" s="63">
        <f t="shared" si="10"/>
        <v>-0.15323872006225348</v>
      </c>
      <c r="V31" s="247" t="str">
        <f t="shared" si="4"/>
        <v>0</v>
      </c>
      <c r="W31" s="82" t="str">
        <f t="shared" si="5"/>
        <v>Gray (Mean)</v>
      </c>
      <c r="X31" s="48">
        <v>20</v>
      </c>
      <c r="Y31" s="263">
        <f t="shared" si="6"/>
        <v>21.95</v>
      </c>
      <c r="Z31" s="279" t="s">
        <v>125</v>
      </c>
      <c r="AA31" s="44">
        <v>2069273</v>
      </c>
      <c r="AB31" s="281">
        <f t="shared" si="11"/>
        <v>21.215180403938966</v>
      </c>
      <c r="AC31" s="59">
        <f t="shared" si="12"/>
        <v>-1.444277844718632</v>
      </c>
      <c r="AD31" s="247" t="str">
        <f t="shared" si="7"/>
        <v>-1</v>
      </c>
      <c r="AE31" s="10" t="str">
        <f t="shared" si="15"/>
        <v>Green (Lower than Mean)</v>
      </c>
    </row>
    <row r="32" spans="1:31" x14ac:dyDescent="0.2">
      <c r="A32" s="9" t="s">
        <v>14</v>
      </c>
      <c r="B32" s="39">
        <v>50</v>
      </c>
      <c r="C32" s="299">
        <v>50</v>
      </c>
      <c r="D32" s="39">
        <v>5824</v>
      </c>
      <c r="E32" s="44">
        <v>962</v>
      </c>
      <c r="F32" s="268">
        <f t="shared" si="0"/>
        <v>6.0540540540540544</v>
      </c>
      <c r="G32" s="78">
        <f t="shared" si="9"/>
        <v>-0.10479097111945548</v>
      </c>
      <c r="H32" s="247" t="str">
        <f t="shared" si="1"/>
        <v>0</v>
      </c>
      <c r="I32" s="82" t="str">
        <f t="shared" si="2"/>
        <v>Gray (Mean Turnover)</v>
      </c>
      <c r="J32" s="264">
        <v>1.6033333333333333</v>
      </c>
      <c r="K32" s="263">
        <v>1</v>
      </c>
      <c r="L32" s="9" t="s">
        <v>209</v>
      </c>
      <c r="M32" s="264">
        <v>0.39575289575289574</v>
      </c>
      <c r="N32" s="8">
        <v>-1.1130593251244718</v>
      </c>
      <c r="O32" s="263">
        <v>-1</v>
      </c>
      <c r="P32" s="9" t="s">
        <v>180</v>
      </c>
      <c r="Q32" s="50">
        <v>135</v>
      </c>
      <c r="R32" s="50">
        <v>89</v>
      </c>
      <c r="S32" s="50">
        <v>224</v>
      </c>
      <c r="T32" s="277">
        <f t="shared" si="3"/>
        <v>0.23284823284823286</v>
      </c>
      <c r="U32" s="63">
        <f t="shared" si="10"/>
        <v>-0.44100558587996608</v>
      </c>
      <c r="V32" s="247" t="str">
        <f t="shared" si="4"/>
        <v>0</v>
      </c>
      <c r="W32" s="82" t="str">
        <f t="shared" si="5"/>
        <v>Gray (Mean)</v>
      </c>
      <c r="X32" s="48">
        <v>51</v>
      </c>
      <c r="Y32" s="263">
        <f t="shared" si="6"/>
        <v>18.862745098039216</v>
      </c>
      <c r="Z32" s="279" t="s">
        <v>125</v>
      </c>
      <c r="AA32" s="44">
        <v>1946838</v>
      </c>
      <c r="AB32" s="281">
        <f t="shared" si="11"/>
        <v>49.413459157875486</v>
      </c>
      <c r="AC32" s="59">
        <f t="shared" si="12"/>
        <v>1.6009236255407253E-3</v>
      </c>
      <c r="AD32" s="247" t="str">
        <f t="shared" si="7"/>
        <v>0</v>
      </c>
      <c r="AE32" s="10" t="str">
        <f t="shared" si="15"/>
        <v>Gray (Mean)</v>
      </c>
    </row>
    <row r="33" spans="1:31" x14ac:dyDescent="0.2">
      <c r="A33" s="9" t="s">
        <v>185</v>
      </c>
      <c r="B33" s="39">
        <v>51</v>
      </c>
      <c r="C33" s="299">
        <v>51</v>
      </c>
      <c r="D33" s="39">
        <v>5778</v>
      </c>
      <c r="E33" s="44">
        <v>752</v>
      </c>
      <c r="F33" s="268">
        <f t="shared" si="0"/>
        <v>7.6835106382978724</v>
      </c>
      <c r="G33" s="78">
        <f t="shared" si="9"/>
        <v>0.50513028118780012</v>
      </c>
      <c r="H33" s="247" t="str">
        <f t="shared" si="1"/>
        <v>0</v>
      </c>
      <c r="I33" s="82" t="str">
        <f t="shared" si="2"/>
        <v>Gray (Mean Turnover)</v>
      </c>
      <c r="J33" s="264">
        <v>2.5491525423728811</v>
      </c>
      <c r="K33" s="263">
        <v>2</v>
      </c>
      <c r="L33" s="9" t="s">
        <v>210</v>
      </c>
      <c r="M33" s="264">
        <v>0.21935483870967742</v>
      </c>
      <c r="N33" s="8">
        <v>-2.1090711061002008</v>
      </c>
      <c r="O33" s="263">
        <v>-1</v>
      </c>
      <c r="P33" s="9" t="s">
        <v>180</v>
      </c>
      <c r="Q33" s="50">
        <v>22</v>
      </c>
      <c r="R33" s="50">
        <v>124</v>
      </c>
      <c r="S33" s="50">
        <v>146</v>
      </c>
      <c r="T33" s="277">
        <f t="shared" si="3"/>
        <v>0.19414893617021275</v>
      </c>
      <c r="U33" s="63">
        <f t="shared" si="10"/>
        <v>-0.7159758706098468</v>
      </c>
      <c r="V33" s="247" t="str">
        <f t="shared" si="4"/>
        <v>0</v>
      </c>
      <c r="W33" s="82" t="str">
        <f t="shared" si="5"/>
        <v>Gray (Mean)</v>
      </c>
      <c r="X33" s="48">
        <v>12</v>
      </c>
      <c r="Y33" s="263">
        <f t="shared" si="6"/>
        <v>62.666666666666664</v>
      </c>
      <c r="Z33" s="279" t="s">
        <v>296</v>
      </c>
      <c r="AA33" s="44">
        <v>1729188</v>
      </c>
      <c r="AB33" s="281">
        <f t="shared" si="11"/>
        <v>43.488620092205132</v>
      </c>
      <c r="AC33" s="59">
        <f t="shared" si="12"/>
        <v>-0.30219772613115703</v>
      </c>
      <c r="AD33" s="247" t="str">
        <f t="shared" si="7"/>
        <v>0</v>
      </c>
      <c r="AE33" s="10" t="str">
        <f t="shared" si="15"/>
        <v>Gray (Mean)</v>
      </c>
    </row>
    <row r="34" spans="1:31" x14ac:dyDescent="0.2">
      <c r="A34" s="9" t="s">
        <v>170</v>
      </c>
      <c r="B34" s="39">
        <v>52</v>
      </c>
      <c r="C34" s="299">
        <v>52</v>
      </c>
      <c r="D34" s="39">
        <v>3870</v>
      </c>
      <c r="E34" s="44">
        <v>607</v>
      </c>
      <c r="F34" s="268">
        <f t="shared" si="0"/>
        <v>6.3756177924217461</v>
      </c>
      <c r="G34" s="78">
        <f t="shared" si="9"/>
        <v>1.5573425145108136E-2</v>
      </c>
      <c r="H34" s="247" t="str">
        <f t="shared" si="1"/>
        <v>0</v>
      </c>
      <c r="I34" s="82" t="str">
        <f t="shared" si="2"/>
        <v>Gray (Mean Turnover)</v>
      </c>
      <c r="J34" s="264">
        <v>3.0350000000000001</v>
      </c>
      <c r="K34" s="263">
        <v>2</v>
      </c>
      <c r="L34" s="9" t="s">
        <v>210</v>
      </c>
      <c r="M34" s="264">
        <v>0.42280285035629456</v>
      </c>
      <c r="N34" s="8">
        <v>-0.96032480008804832</v>
      </c>
      <c r="O34" s="263">
        <v>0</v>
      </c>
      <c r="P34" s="9" t="s">
        <v>179</v>
      </c>
      <c r="Q34" s="50">
        <v>93</v>
      </c>
      <c r="R34" s="50">
        <v>60</v>
      </c>
      <c r="S34" s="50">
        <v>153</v>
      </c>
      <c r="T34" s="277">
        <f t="shared" ref="T34:T65" si="16">S34/E34</f>
        <v>0.25205930807248766</v>
      </c>
      <c r="U34" s="63">
        <f t="shared" si="10"/>
        <v>-0.3045050476833438</v>
      </c>
      <c r="V34" s="247" t="str">
        <f t="shared" si="4"/>
        <v>0</v>
      </c>
      <c r="W34" s="82" t="str">
        <f t="shared" si="5"/>
        <v>Gray (Mean)</v>
      </c>
      <c r="X34" s="48">
        <v>14</v>
      </c>
      <c r="Y34" s="263">
        <f t="shared" ref="Y34:Y62" si="17">E34/X34</f>
        <v>43.357142857142854</v>
      </c>
      <c r="Z34" s="279" t="s">
        <v>267</v>
      </c>
      <c r="AA34" s="44">
        <v>1256099</v>
      </c>
      <c r="AB34" s="281">
        <f t="shared" si="11"/>
        <v>48.324216482936457</v>
      </c>
      <c r="AC34" s="59">
        <f t="shared" si="12"/>
        <v>-5.4250459042590966E-2</v>
      </c>
      <c r="AD34" s="247" t="str">
        <f t="shared" si="7"/>
        <v>0</v>
      </c>
      <c r="AE34" s="10" t="str">
        <f t="shared" si="15"/>
        <v>Gray (Mean)</v>
      </c>
    </row>
    <row r="35" spans="1:31" x14ac:dyDescent="0.2">
      <c r="A35" s="9" t="s">
        <v>284</v>
      </c>
      <c r="B35" s="39">
        <v>54</v>
      </c>
      <c r="C35" s="299">
        <v>54</v>
      </c>
      <c r="D35" s="39">
        <v>4752</v>
      </c>
      <c r="E35" s="44">
        <v>508</v>
      </c>
      <c r="F35" s="268">
        <f t="shared" si="0"/>
        <v>9.3543307086614167</v>
      </c>
      <c r="G35" s="78">
        <f t="shared" si="9"/>
        <v>1.13053428369404</v>
      </c>
      <c r="H35" s="247" t="str">
        <f t="shared" si="1"/>
        <v>1</v>
      </c>
      <c r="I35" s="82" t="str">
        <f t="shared" si="2"/>
        <v>Orange (Higher than Mean Turnover)</v>
      </c>
      <c r="J35" s="264">
        <v>4.6181818181818182</v>
      </c>
      <c r="K35" s="263">
        <v>2</v>
      </c>
      <c r="L35" s="9" t="s">
        <v>210</v>
      </c>
      <c r="M35" s="264">
        <v>0.52028639618138428</v>
      </c>
      <c r="N35" s="8">
        <v>-0.40989492732993726</v>
      </c>
      <c r="O35" s="263">
        <v>0</v>
      </c>
      <c r="P35" s="9" t="s">
        <v>179</v>
      </c>
      <c r="Q35" s="50">
        <v>52</v>
      </c>
      <c r="R35" s="50">
        <v>78</v>
      </c>
      <c r="S35" s="50">
        <v>130</v>
      </c>
      <c r="T35" s="277">
        <f t="shared" si="16"/>
        <v>0.25590551181102361</v>
      </c>
      <c r="U35" s="63">
        <f t="shared" si="10"/>
        <v>-0.27717659916104703</v>
      </c>
      <c r="V35" s="247" t="str">
        <f t="shared" si="4"/>
        <v>0</v>
      </c>
      <c r="W35" s="82" t="str">
        <f t="shared" si="5"/>
        <v>Gray (Mean)</v>
      </c>
      <c r="X35" s="48">
        <v>13</v>
      </c>
      <c r="Y35" s="263">
        <f t="shared" si="17"/>
        <v>39.07692307692308</v>
      </c>
      <c r="Z35" s="279" t="s">
        <v>267</v>
      </c>
      <c r="AA35" s="44">
        <v>1165952</v>
      </c>
      <c r="AB35" s="281">
        <f t="shared" si="11"/>
        <v>43.569546602261497</v>
      </c>
      <c r="AC35" s="59">
        <f t="shared" si="12"/>
        <v>-0.29804818481667678</v>
      </c>
      <c r="AD35" s="247" t="str">
        <f t="shared" si="7"/>
        <v>0</v>
      </c>
      <c r="AE35" s="10" t="str">
        <f t="shared" si="15"/>
        <v>Gray (Mean)</v>
      </c>
    </row>
    <row r="36" spans="1:31" x14ac:dyDescent="0.2">
      <c r="A36" s="9" t="s">
        <v>12</v>
      </c>
      <c r="B36" s="39">
        <v>55</v>
      </c>
      <c r="C36" s="299">
        <v>55</v>
      </c>
      <c r="D36" s="39">
        <v>3126</v>
      </c>
      <c r="E36" s="44">
        <v>281</v>
      </c>
      <c r="F36" s="268">
        <f t="shared" si="0"/>
        <v>11.124555160142348</v>
      </c>
      <c r="G36" s="78">
        <f t="shared" si="9"/>
        <v>1.7931463009471598</v>
      </c>
      <c r="H36" s="247" t="str">
        <f t="shared" si="1"/>
        <v>1</v>
      </c>
      <c r="I36" s="82" t="str">
        <f t="shared" si="2"/>
        <v>Orange (Higher than Mean Turnover)</v>
      </c>
      <c r="J36" s="264">
        <v>1.6337209302325582</v>
      </c>
      <c r="K36" s="263">
        <v>1</v>
      </c>
      <c r="L36" s="9" t="s">
        <v>209</v>
      </c>
      <c r="M36" s="264">
        <v>0.76595744680851063</v>
      </c>
      <c r="N36" s="8">
        <v>0.9772590173949306</v>
      </c>
      <c r="O36" s="263">
        <v>0</v>
      </c>
      <c r="P36" s="9" t="s">
        <v>179</v>
      </c>
      <c r="Q36" s="50">
        <v>5</v>
      </c>
      <c r="R36" s="50">
        <v>27</v>
      </c>
      <c r="S36" s="50">
        <v>32</v>
      </c>
      <c r="T36" s="277">
        <f t="shared" si="16"/>
        <v>0.11387900355871886</v>
      </c>
      <c r="U36" s="63">
        <f t="shared" si="10"/>
        <v>-1.2863181796463541</v>
      </c>
      <c r="V36" s="247" t="str">
        <f t="shared" si="4"/>
        <v>-1</v>
      </c>
      <c r="W36" s="82" t="str">
        <f t="shared" si="5"/>
        <v>Green (Lower than Mean)</v>
      </c>
      <c r="X36" s="48">
        <v>16</v>
      </c>
      <c r="Y36" s="263">
        <f t="shared" si="17"/>
        <v>17.5625</v>
      </c>
      <c r="Z36" s="279" t="s">
        <v>125</v>
      </c>
      <c r="AA36" s="44">
        <v>918419</v>
      </c>
      <c r="AB36" s="281">
        <f t="shared" si="11"/>
        <v>30.596056919554147</v>
      </c>
      <c r="AC36" s="59">
        <f t="shared" si="12"/>
        <v>-0.96326940087902524</v>
      </c>
      <c r="AD36" s="247" t="str">
        <f t="shared" si="7"/>
        <v>0</v>
      </c>
      <c r="AE36" s="10" t="str">
        <f t="shared" si="15"/>
        <v>Gray (Mean)</v>
      </c>
    </row>
    <row r="37" spans="1:31" x14ac:dyDescent="0.2">
      <c r="A37" s="9" t="s">
        <v>278</v>
      </c>
      <c r="B37" s="39">
        <v>56</v>
      </c>
      <c r="C37" s="299">
        <v>56</v>
      </c>
      <c r="D37" s="39">
        <v>4490</v>
      </c>
      <c r="E37" s="44">
        <v>521</v>
      </c>
      <c r="F37" s="268">
        <f t="shared" si="0"/>
        <v>8.6180422264875247</v>
      </c>
      <c r="G37" s="78">
        <f t="shared" si="9"/>
        <v>0.85493443190951868</v>
      </c>
      <c r="H37" s="247" t="str">
        <f t="shared" si="1"/>
        <v>0</v>
      </c>
      <c r="I37" s="82" t="str">
        <f t="shared" si="2"/>
        <v>Gray (Mean Turnover)</v>
      </c>
      <c r="J37" s="264">
        <v>5.21</v>
      </c>
      <c r="K37" s="263">
        <v>3</v>
      </c>
      <c r="L37" s="9" t="s">
        <v>211</v>
      </c>
      <c r="M37" s="264">
        <v>0.39855072463768115</v>
      </c>
      <c r="N37" s="8">
        <v>-1.0972616991352144</v>
      </c>
      <c r="O37" s="263">
        <v>-1</v>
      </c>
      <c r="P37" s="9" t="s">
        <v>180</v>
      </c>
      <c r="Q37" s="50">
        <v>10</v>
      </c>
      <c r="R37" s="50">
        <v>159</v>
      </c>
      <c r="S37" s="50">
        <v>169</v>
      </c>
      <c r="T37" s="277">
        <f t="shared" si="16"/>
        <v>0.32437619961612285</v>
      </c>
      <c r="U37" s="63">
        <f t="shared" si="10"/>
        <v>0.20932848329726653</v>
      </c>
      <c r="V37" s="247" t="str">
        <f t="shared" si="4"/>
        <v>0</v>
      </c>
      <c r="W37" s="82" t="str">
        <f t="shared" si="5"/>
        <v>Gray (Mean)</v>
      </c>
      <c r="X37" s="48">
        <v>12</v>
      </c>
      <c r="Y37" s="263">
        <f t="shared" si="17"/>
        <v>43.416666666666664</v>
      </c>
      <c r="Z37" s="279" t="s">
        <v>267</v>
      </c>
      <c r="AA37" s="44">
        <v>1392867</v>
      </c>
      <c r="AB37" s="281">
        <f t="shared" si="11"/>
        <v>37.404863493786557</v>
      </c>
      <c r="AC37" s="59">
        <f t="shared" si="12"/>
        <v>-0.61414494015035304</v>
      </c>
      <c r="AD37" s="247" t="str">
        <f t="shared" si="7"/>
        <v>0</v>
      </c>
      <c r="AE37" s="10" t="str">
        <f t="shared" si="15"/>
        <v>Gray (Mean)</v>
      </c>
    </row>
    <row r="38" spans="1:31" x14ac:dyDescent="0.2">
      <c r="A38" s="9" t="s">
        <v>16</v>
      </c>
      <c r="B38" s="39">
        <v>57</v>
      </c>
      <c r="C38" s="299">
        <v>57</v>
      </c>
      <c r="D38" s="39">
        <v>2689</v>
      </c>
      <c r="E38" s="44">
        <v>316</v>
      </c>
      <c r="F38" s="268">
        <f t="shared" si="0"/>
        <v>8.5094936708860764</v>
      </c>
      <c r="G38" s="78">
        <f t="shared" si="9"/>
        <v>0.81430366481282834</v>
      </c>
      <c r="H38" s="247" t="str">
        <f t="shared" si="1"/>
        <v>0</v>
      </c>
      <c r="I38" s="82" t="str">
        <f t="shared" si="2"/>
        <v>Gray (Mean Turnover)</v>
      </c>
      <c r="J38" s="264">
        <v>0.87777777777777777</v>
      </c>
      <c r="K38" s="263">
        <v>0</v>
      </c>
      <c r="L38" s="9" t="s">
        <v>205</v>
      </c>
      <c r="M38" s="264">
        <v>0.64806866952789699</v>
      </c>
      <c r="N38" s="8">
        <v>0.31161330119780184</v>
      </c>
      <c r="O38" s="263">
        <v>0</v>
      </c>
      <c r="P38" s="9" t="s">
        <v>179</v>
      </c>
      <c r="Q38" s="50">
        <v>0</v>
      </c>
      <c r="R38" s="50">
        <v>0</v>
      </c>
      <c r="S38" s="50">
        <v>0</v>
      </c>
      <c r="T38" s="277">
        <f t="shared" si="16"/>
        <v>0</v>
      </c>
      <c r="U38" s="63">
        <f t="shared" si="10"/>
        <v>-2.095463169898359</v>
      </c>
      <c r="V38" s="247"/>
      <c r="W38" s="91"/>
      <c r="X38" s="48">
        <v>24</v>
      </c>
      <c r="Y38" s="263">
        <f t="shared" si="17"/>
        <v>13.166666666666666</v>
      </c>
      <c r="Z38" s="279" t="s">
        <v>125</v>
      </c>
      <c r="AA38" s="44">
        <v>655392</v>
      </c>
      <c r="AB38" s="281">
        <f t="shared" si="11"/>
        <v>48.215419168985889</v>
      </c>
      <c r="AC38" s="59">
        <f t="shared" si="12"/>
        <v>-5.9829087712329927E-2</v>
      </c>
      <c r="AD38" s="247" t="str">
        <f t="shared" si="7"/>
        <v>0</v>
      </c>
      <c r="AE38" s="10" t="str">
        <f t="shared" si="15"/>
        <v>Gray (Mean)</v>
      </c>
    </row>
    <row r="39" spans="1:31" x14ac:dyDescent="0.2">
      <c r="A39" s="9" t="s">
        <v>187</v>
      </c>
      <c r="B39" s="39">
        <v>58</v>
      </c>
      <c r="C39" s="299">
        <v>58</v>
      </c>
      <c r="D39" s="39">
        <v>6086</v>
      </c>
      <c r="E39" s="44">
        <v>650</v>
      </c>
      <c r="F39" s="268">
        <f t="shared" si="0"/>
        <v>9.3630769230769229</v>
      </c>
      <c r="G39" s="78">
        <f t="shared" si="9"/>
        <v>1.1338080757673212</v>
      </c>
      <c r="H39" s="247" t="str">
        <f t="shared" si="1"/>
        <v>1</v>
      </c>
      <c r="I39" s="82" t="str">
        <f t="shared" si="2"/>
        <v>Orange (Higher than Mean Turnover)</v>
      </c>
      <c r="J39" s="264">
        <v>2.0569620253164556</v>
      </c>
      <c r="K39" s="263">
        <v>1</v>
      </c>
      <c r="L39" s="9" t="s">
        <v>209</v>
      </c>
      <c r="M39" s="264">
        <v>0.58960573476702505</v>
      </c>
      <c r="N39" s="8">
        <v>-1.8491081743203835E-2</v>
      </c>
      <c r="O39" s="263">
        <v>0</v>
      </c>
      <c r="P39" s="9" t="s">
        <v>179</v>
      </c>
      <c r="Q39" s="50">
        <v>15</v>
      </c>
      <c r="R39" s="50">
        <v>72</v>
      </c>
      <c r="S39" s="50">
        <v>87</v>
      </c>
      <c r="T39" s="277">
        <f t="shared" si="16"/>
        <v>0.13384615384615384</v>
      </c>
      <c r="U39" s="63">
        <f t="shared" si="10"/>
        <v>-1.1444454979420722</v>
      </c>
      <c r="V39" s="247" t="str">
        <f t="shared" si="4"/>
        <v>-1</v>
      </c>
      <c r="W39" s="82" t="str">
        <f t="shared" si="5"/>
        <v>Green (Lower than Mean)</v>
      </c>
      <c r="X39" s="48">
        <v>10</v>
      </c>
      <c r="Y39" s="263">
        <f t="shared" si="17"/>
        <v>65</v>
      </c>
      <c r="Z39" s="279" t="s">
        <v>126</v>
      </c>
      <c r="AA39" s="44">
        <v>1919062</v>
      </c>
      <c r="AB39" s="281">
        <f t="shared" si="11"/>
        <v>33.87071392169716</v>
      </c>
      <c r="AC39" s="59">
        <f t="shared" si="12"/>
        <v>-0.7953599666073613</v>
      </c>
      <c r="AD39" s="247" t="str">
        <f t="shared" si="7"/>
        <v>0</v>
      </c>
      <c r="AE39" s="10" t="str">
        <f t="shared" si="15"/>
        <v>Gray (Mean)</v>
      </c>
    </row>
    <row r="40" spans="1:31" x14ac:dyDescent="0.2">
      <c r="A40" s="9" t="s">
        <v>277</v>
      </c>
      <c r="B40" s="39">
        <v>59</v>
      </c>
      <c r="C40" s="299">
        <v>59</v>
      </c>
      <c r="D40" s="39">
        <v>4359</v>
      </c>
      <c r="E40" s="44">
        <v>741</v>
      </c>
      <c r="F40" s="268">
        <f t="shared" si="0"/>
        <v>5.8825910931174086</v>
      </c>
      <c r="G40" s="78">
        <f t="shared" si="9"/>
        <v>-0.16897120449911376</v>
      </c>
      <c r="H40" s="247" t="str">
        <f t="shared" si="1"/>
        <v>0</v>
      </c>
      <c r="I40" s="82" t="str">
        <f t="shared" si="2"/>
        <v>Gray (Mean Turnover)</v>
      </c>
      <c r="J40" s="264">
        <v>4.5182926829268295</v>
      </c>
      <c r="K40" s="263">
        <v>2</v>
      </c>
      <c r="L40" s="9" t="s">
        <v>210</v>
      </c>
      <c r="M40" s="264">
        <v>0.74675324675324672</v>
      </c>
      <c r="N40" s="8">
        <v>0.86882466261872549</v>
      </c>
      <c r="O40" s="263">
        <v>0</v>
      </c>
      <c r="P40" s="9" t="s">
        <v>179</v>
      </c>
      <c r="Q40" s="50">
        <v>48</v>
      </c>
      <c r="R40" s="50">
        <v>329</v>
      </c>
      <c r="S40" s="50">
        <v>377</v>
      </c>
      <c r="T40" s="277">
        <f t="shared" si="16"/>
        <v>0.50877192982456143</v>
      </c>
      <c r="U40" s="63">
        <f t="shared" si="10"/>
        <v>1.5195162849062405</v>
      </c>
      <c r="V40" s="247" t="str">
        <f t="shared" si="4"/>
        <v>1</v>
      </c>
      <c r="W40" s="82" t="str">
        <f t="shared" si="5"/>
        <v>Orange (Higher than Mean)</v>
      </c>
      <c r="X40" s="48">
        <v>8</v>
      </c>
      <c r="Y40" s="263">
        <f t="shared" si="17"/>
        <v>92.625</v>
      </c>
      <c r="Z40" s="279" t="s">
        <v>296</v>
      </c>
      <c r="AA40" s="44">
        <v>1445660</v>
      </c>
      <c r="AB40" s="281">
        <f t="shared" si="11"/>
        <v>51.256865376367884</v>
      </c>
      <c r="AC40" s="59">
        <f t="shared" si="12"/>
        <v>9.6122363604556851E-2</v>
      </c>
      <c r="AD40" s="247" t="str">
        <f t="shared" si="7"/>
        <v>0</v>
      </c>
      <c r="AE40" s="10" t="str">
        <f t="shared" si="15"/>
        <v>Gray (Mean)</v>
      </c>
    </row>
    <row r="41" spans="1:31" x14ac:dyDescent="0.2">
      <c r="A41" s="9" t="s">
        <v>195</v>
      </c>
      <c r="B41" s="39">
        <v>61</v>
      </c>
      <c r="C41" s="299">
        <v>61</v>
      </c>
      <c r="D41" s="39">
        <v>11382</v>
      </c>
      <c r="E41" s="44">
        <v>1793</v>
      </c>
      <c r="F41" s="268">
        <f t="shared" si="0"/>
        <v>6.3480200780814275</v>
      </c>
      <c r="G41" s="78">
        <f t="shared" si="9"/>
        <v>5.2433355593973141E-3</v>
      </c>
      <c r="H41" s="247" t="str">
        <f t="shared" si="1"/>
        <v>0</v>
      </c>
      <c r="I41" s="82" t="str">
        <f t="shared" si="2"/>
        <v>Gray (Mean Turnover)</v>
      </c>
      <c r="J41" s="264">
        <v>1.8002008032128514</v>
      </c>
      <c r="K41" s="263">
        <v>1</v>
      </c>
      <c r="L41" s="9" t="s">
        <v>209</v>
      </c>
      <c r="M41" s="264">
        <v>0.35232383808095952</v>
      </c>
      <c r="N41" s="8">
        <v>-1.3582766126784098</v>
      </c>
      <c r="O41" s="263">
        <v>-1</v>
      </c>
      <c r="P41" s="9" t="s">
        <v>180</v>
      </c>
      <c r="Q41" s="50">
        <v>49</v>
      </c>
      <c r="R41" s="50">
        <v>291</v>
      </c>
      <c r="S41" s="50">
        <v>340</v>
      </c>
      <c r="T41" s="277">
        <f t="shared" si="16"/>
        <v>0.18962632459564974</v>
      </c>
      <c r="U41" s="63">
        <f t="shared" si="10"/>
        <v>-0.7481104027365395</v>
      </c>
      <c r="V41" s="247" t="str">
        <f t="shared" si="4"/>
        <v>0</v>
      </c>
      <c r="W41" s="82" t="str">
        <f t="shared" si="5"/>
        <v>Gray (Mean)</v>
      </c>
      <c r="X41" s="48">
        <v>49</v>
      </c>
      <c r="Y41" s="263">
        <f t="shared" si="17"/>
        <v>36.591836734693878</v>
      </c>
      <c r="Z41" s="279" t="s">
        <v>267</v>
      </c>
      <c r="AA41" s="44">
        <v>5110272</v>
      </c>
      <c r="AB41" s="281">
        <f t="shared" si="11"/>
        <v>35.086195020539023</v>
      </c>
      <c r="AC41" s="59">
        <f t="shared" si="12"/>
        <v>-0.73303565491887734</v>
      </c>
      <c r="AD41" s="247" t="str">
        <f t="shared" si="7"/>
        <v>0</v>
      </c>
      <c r="AE41" s="10" t="str">
        <f t="shared" si="15"/>
        <v>Gray (Mean)</v>
      </c>
    </row>
    <row r="42" spans="1:31" x14ac:dyDescent="0.2">
      <c r="A42" s="9" t="s">
        <v>156</v>
      </c>
      <c r="B42" s="39">
        <v>64</v>
      </c>
      <c r="C42" s="299">
        <v>64</v>
      </c>
      <c r="D42" s="39">
        <v>8340</v>
      </c>
      <c r="E42" s="44">
        <v>1549</v>
      </c>
      <c r="F42" s="268">
        <f t="shared" si="0"/>
        <v>5.384118786313751</v>
      </c>
      <c r="G42" s="78">
        <f t="shared" si="9"/>
        <v>-0.35555417734172196</v>
      </c>
      <c r="H42" s="247" t="str">
        <f t="shared" si="1"/>
        <v>0</v>
      </c>
      <c r="I42" s="82" t="str">
        <f t="shared" si="2"/>
        <v>Gray (Mean Turnover)</v>
      </c>
      <c r="J42" s="264">
        <v>2.6388415672913119</v>
      </c>
      <c r="K42" s="263">
        <v>2</v>
      </c>
      <c r="L42" s="9" t="s">
        <v>210</v>
      </c>
      <c r="M42" s="264">
        <v>0.82965009208103135</v>
      </c>
      <c r="N42" s="8">
        <v>1.3368923722985844</v>
      </c>
      <c r="O42" s="263">
        <v>1</v>
      </c>
      <c r="P42" s="9" t="s">
        <v>224</v>
      </c>
      <c r="Q42" s="50">
        <v>237</v>
      </c>
      <c r="R42" s="50">
        <v>253</v>
      </c>
      <c r="S42" s="50">
        <v>490</v>
      </c>
      <c r="T42" s="277">
        <f t="shared" si="16"/>
        <v>0.31633311814073595</v>
      </c>
      <c r="U42" s="63">
        <f t="shared" si="10"/>
        <v>0.15217994073347141</v>
      </c>
      <c r="V42" s="247" t="str">
        <f t="shared" si="4"/>
        <v>0</v>
      </c>
      <c r="W42" s="82" t="str">
        <f t="shared" si="5"/>
        <v>Gray (Mean)</v>
      </c>
      <c r="X42" s="48">
        <v>17</v>
      </c>
      <c r="Y42" s="263">
        <f t="shared" si="17"/>
        <v>91.117647058823536</v>
      </c>
      <c r="Z42" s="279" t="s">
        <v>296</v>
      </c>
      <c r="AA42" s="44">
        <v>2600157</v>
      </c>
      <c r="AB42" s="281">
        <f t="shared" si="11"/>
        <v>59.573325764559605</v>
      </c>
      <c r="AC42" s="59">
        <f t="shared" si="12"/>
        <v>0.52255241658724461</v>
      </c>
      <c r="AD42" s="247" t="str">
        <f t="shared" si="7"/>
        <v>0</v>
      </c>
      <c r="AE42" s="10" t="str">
        <f t="shared" si="15"/>
        <v>Gray (Mean)</v>
      </c>
    </row>
    <row r="43" spans="1:31" x14ac:dyDescent="0.2">
      <c r="A43" s="9" t="s">
        <v>13</v>
      </c>
      <c r="B43" s="39">
        <v>65</v>
      </c>
      <c r="C43" s="299">
        <v>65</v>
      </c>
      <c r="D43" s="39">
        <v>2835</v>
      </c>
      <c r="E43" s="44">
        <v>307</v>
      </c>
      <c r="F43" s="268">
        <f t="shared" si="0"/>
        <v>9.234527687296417</v>
      </c>
      <c r="G43" s="78">
        <f t="shared" si="9"/>
        <v>1.0856908619498249</v>
      </c>
      <c r="H43" s="247" t="str">
        <f t="shared" si="1"/>
        <v>1</v>
      </c>
      <c r="I43" s="82" t="str">
        <f t="shared" si="2"/>
        <v>Orange (Higher than Mean Turnover)</v>
      </c>
      <c r="J43" s="264">
        <v>1.5349999999999999</v>
      </c>
      <c r="K43" s="263">
        <v>1</v>
      </c>
      <c r="L43" s="9" t="s">
        <v>209</v>
      </c>
      <c r="M43" s="264">
        <v>0.68181818181818177</v>
      </c>
      <c r="N43" s="8">
        <v>0.50217612488623387</v>
      </c>
      <c r="O43" s="263">
        <v>0</v>
      </c>
      <c r="P43" s="9" t="s">
        <v>179</v>
      </c>
      <c r="Q43" s="50">
        <v>48</v>
      </c>
      <c r="R43" s="50">
        <v>28</v>
      </c>
      <c r="S43" s="50">
        <v>76</v>
      </c>
      <c r="T43" s="277">
        <f t="shared" si="16"/>
        <v>0.24755700325732899</v>
      </c>
      <c r="U43" s="63">
        <f t="shared" si="10"/>
        <v>-0.336495294102164</v>
      </c>
      <c r="V43" s="247" t="str">
        <f t="shared" si="4"/>
        <v>0</v>
      </c>
      <c r="W43" s="82" t="str">
        <f t="shared" si="5"/>
        <v>Gray (Mean)</v>
      </c>
      <c r="X43" s="48">
        <v>9</v>
      </c>
      <c r="Y43" s="263">
        <f t="shared" si="17"/>
        <v>34.111111111111114</v>
      </c>
      <c r="Z43" s="279" t="s">
        <v>267</v>
      </c>
      <c r="AA43" s="44">
        <v>721668</v>
      </c>
      <c r="AB43" s="281">
        <f t="shared" si="11"/>
        <v>42.540337107922198</v>
      </c>
      <c r="AC43" s="59">
        <f t="shared" si="12"/>
        <v>-0.35082134054823688</v>
      </c>
      <c r="AD43" s="247" t="str">
        <f t="shared" si="7"/>
        <v>0</v>
      </c>
      <c r="AE43" s="10" t="str">
        <f t="shared" si="15"/>
        <v>Gray (Mean)</v>
      </c>
    </row>
    <row r="44" spans="1:31" x14ac:dyDescent="0.2">
      <c r="A44" s="9" t="s">
        <v>275</v>
      </c>
      <c r="B44" s="39">
        <v>67</v>
      </c>
      <c r="C44" s="299">
        <v>67</v>
      </c>
      <c r="D44" s="39">
        <v>11671</v>
      </c>
      <c r="E44" s="44">
        <v>1710</v>
      </c>
      <c r="F44" s="268">
        <f t="shared" si="0"/>
        <v>6.8251461988304092</v>
      </c>
      <c r="G44" s="78">
        <f t="shared" si="9"/>
        <v>0.18383622590680748</v>
      </c>
      <c r="H44" s="247" t="str">
        <f t="shared" si="1"/>
        <v>0</v>
      </c>
      <c r="I44" s="82" t="str">
        <f t="shared" si="2"/>
        <v>Gray (Mean Turnover)</v>
      </c>
      <c r="J44" s="264">
        <v>8.5500000000000007</v>
      </c>
      <c r="K44" s="263">
        <v>3</v>
      </c>
      <c r="L44" s="9" t="s">
        <v>211</v>
      </c>
      <c r="M44" s="264">
        <v>0.38416422287390029</v>
      </c>
      <c r="N44" s="8">
        <v>-1.1784934625907673</v>
      </c>
      <c r="O44" s="263">
        <v>-1</v>
      </c>
      <c r="P44" s="9" t="s">
        <v>180</v>
      </c>
      <c r="Q44" s="50">
        <v>155</v>
      </c>
      <c r="R44" s="50">
        <v>858</v>
      </c>
      <c r="S44" s="50">
        <v>1013</v>
      </c>
      <c r="T44" s="277">
        <f t="shared" si="16"/>
        <v>0.59239766081871348</v>
      </c>
      <c r="U44" s="63">
        <f t="shared" si="10"/>
        <v>2.1137025631097552</v>
      </c>
      <c r="V44" s="247" t="str">
        <f t="shared" si="4"/>
        <v>2</v>
      </c>
      <c r="W44" s="82" t="str">
        <f t="shared" si="5"/>
        <v>Red (Much Higher than Mean)</v>
      </c>
      <c r="X44" s="48">
        <v>25</v>
      </c>
      <c r="Y44" s="263">
        <f t="shared" si="17"/>
        <v>68.400000000000006</v>
      </c>
      <c r="Z44" s="279" t="s">
        <v>296</v>
      </c>
      <c r="AA44" s="44">
        <v>2948217</v>
      </c>
      <c r="AB44" s="281">
        <f t="shared" si="11"/>
        <v>58.001157988031409</v>
      </c>
      <c r="AC44" s="59">
        <f t="shared" si="12"/>
        <v>0.44193884339034689</v>
      </c>
      <c r="AD44" s="247" t="str">
        <f t="shared" si="7"/>
        <v>0</v>
      </c>
      <c r="AE44" s="10" t="str">
        <f t="shared" si="15"/>
        <v>Gray (Mean)</v>
      </c>
    </row>
    <row r="45" spans="1:31" x14ac:dyDescent="0.2">
      <c r="A45" s="9" t="s">
        <v>276</v>
      </c>
      <c r="B45" s="39">
        <v>68</v>
      </c>
      <c r="C45" s="299">
        <v>68</v>
      </c>
      <c r="D45" s="39">
        <v>6877</v>
      </c>
      <c r="E45" s="44">
        <v>938</v>
      </c>
      <c r="F45" s="268">
        <f t="shared" si="0"/>
        <v>7.3315565031982945</v>
      </c>
      <c r="G45" s="78">
        <f t="shared" si="9"/>
        <v>0.37339046749140092</v>
      </c>
      <c r="H45" s="247" t="str">
        <f t="shared" si="1"/>
        <v>0</v>
      </c>
      <c r="I45" s="82" t="str">
        <f t="shared" si="2"/>
        <v>Gray (Mean Turnover)</v>
      </c>
      <c r="J45" s="264">
        <v>3.8442622950819674</v>
      </c>
      <c r="K45" s="263">
        <v>2</v>
      </c>
      <c r="L45" s="9" t="s">
        <v>210</v>
      </c>
      <c r="M45" s="264">
        <v>0.53531073446327682</v>
      </c>
      <c r="N45" s="8">
        <v>-0.32506169174354271</v>
      </c>
      <c r="O45" s="263">
        <v>0</v>
      </c>
      <c r="P45" s="9" t="s">
        <v>179</v>
      </c>
      <c r="Q45" s="50">
        <v>73</v>
      </c>
      <c r="R45" s="50">
        <v>190</v>
      </c>
      <c r="S45" s="50">
        <v>263</v>
      </c>
      <c r="T45" s="277">
        <f t="shared" si="16"/>
        <v>0.28038379530916846</v>
      </c>
      <c r="U45" s="63">
        <f t="shared" si="10"/>
        <v>-0.10325094259978716</v>
      </c>
      <c r="V45" s="247" t="str">
        <f t="shared" si="4"/>
        <v>0</v>
      </c>
      <c r="W45" s="82" t="str">
        <f t="shared" si="5"/>
        <v>Gray (Mean)</v>
      </c>
      <c r="X45" s="48">
        <v>15</v>
      </c>
      <c r="Y45" s="263">
        <f t="shared" si="17"/>
        <v>62.533333333333331</v>
      </c>
      <c r="Z45" s="279" t="s">
        <v>296</v>
      </c>
      <c r="AA45" s="44">
        <v>2224944</v>
      </c>
      <c r="AB45" s="281">
        <f t="shared" si="11"/>
        <v>42.158364435239719</v>
      </c>
      <c r="AC45" s="59">
        <f t="shared" si="12"/>
        <v>-0.37040715223336235</v>
      </c>
      <c r="AD45" s="247" t="str">
        <f t="shared" si="7"/>
        <v>0</v>
      </c>
      <c r="AE45" s="10" t="str">
        <f t="shared" si="15"/>
        <v>Gray (Mean)</v>
      </c>
    </row>
    <row r="46" spans="1:31" x14ac:dyDescent="0.2">
      <c r="A46" s="9" t="s">
        <v>158</v>
      </c>
      <c r="B46" s="39">
        <v>69</v>
      </c>
      <c r="C46" s="299">
        <v>69</v>
      </c>
      <c r="D46" s="39">
        <v>6482</v>
      </c>
      <c r="E46" s="44">
        <v>1044</v>
      </c>
      <c r="F46" s="268">
        <f t="shared" si="0"/>
        <v>6.2088122605363987</v>
      </c>
      <c r="G46" s="78">
        <f t="shared" si="9"/>
        <v>-4.6863487800628684E-2</v>
      </c>
      <c r="H46" s="247" t="str">
        <f t="shared" si="1"/>
        <v>0</v>
      </c>
      <c r="I46" s="82" t="str">
        <f t="shared" si="2"/>
        <v>Gray (Mean Turnover)</v>
      </c>
      <c r="J46" s="264">
        <v>5.22</v>
      </c>
      <c r="K46" s="263">
        <v>3</v>
      </c>
      <c r="L46" s="9" t="s">
        <v>211</v>
      </c>
      <c r="M46" s="264">
        <v>0.87325905292479111</v>
      </c>
      <c r="N46" s="8">
        <v>1.5831254628697136</v>
      </c>
      <c r="O46" s="263">
        <v>1</v>
      </c>
      <c r="P46" s="9" t="s">
        <v>224</v>
      </c>
      <c r="Q46" s="50">
        <v>193</v>
      </c>
      <c r="R46" s="50">
        <v>217</v>
      </c>
      <c r="S46" s="50">
        <v>410</v>
      </c>
      <c r="T46" s="277">
        <f t="shared" si="16"/>
        <v>0.39272030651340994</v>
      </c>
      <c r="U46" s="63">
        <f t="shared" si="10"/>
        <v>0.69493416986856804</v>
      </c>
      <c r="V46" s="247" t="str">
        <f t="shared" si="4"/>
        <v>0</v>
      </c>
      <c r="W46" s="82" t="str">
        <f t="shared" si="5"/>
        <v>Gray (Mean)</v>
      </c>
      <c r="X46" s="48">
        <v>17</v>
      </c>
      <c r="Y46" s="263">
        <f t="shared" si="17"/>
        <v>61.411764705882355</v>
      </c>
      <c r="Z46" s="279" t="s">
        <v>296</v>
      </c>
      <c r="AA46" s="44">
        <v>1706673</v>
      </c>
      <c r="AB46" s="281">
        <f t="shared" si="11"/>
        <v>61.17164799583751</v>
      </c>
      <c r="AC46" s="59">
        <f t="shared" si="12"/>
        <v>0.60450707060507503</v>
      </c>
      <c r="AD46" s="247" t="str">
        <f t="shared" si="7"/>
        <v>0</v>
      </c>
      <c r="AE46" s="10" t="str">
        <f t="shared" si="15"/>
        <v>Gray (Mean)</v>
      </c>
    </row>
    <row r="47" spans="1:31" x14ac:dyDescent="0.2">
      <c r="A47" s="9" t="s">
        <v>176</v>
      </c>
      <c r="B47" s="39">
        <v>72</v>
      </c>
      <c r="C47" s="299">
        <v>72</v>
      </c>
      <c r="D47" s="39">
        <v>4955</v>
      </c>
      <c r="E47" s="44">
        <v>527</v>
      </c>
      <c r="F47" s="268">
        <f t="shared" si="0"/>
        <v>9.4022770398481974</v>
      </c>
      <c r="G47" s="78">
        <f t="shared" si="9"/>
        <v>1.1484810560375023</v>
      </c>
      <c r="H47" s="247" t="str">
        <f t="shared" si="1"/>
        <v>1</v>
      </c>
      <c r="I47" s="82" t="str">
        <f t="shared" si="2"/>
        <v>Orange (Higher than Mean Turnover)</v>
      </c>
      <c r="J47" s="264">
        <v>1.3174999999999999</v>
      </c>
      <c r="K47" s="263">
        <v>1</v>
      </c>
      <c r="L47" s="9" t="s">
        <v>209</v>
      </c>
      <c r="M47" s="264">
        <v>0.63180827886710245</v>
      </c>
      <c r="N47" s="8">
        <v>0.21980083493321539</v>
      </c>
      <c r="O47" s="263">
        <v>0</v>
      </c>
      <c r="P47" s="9" t="s">
        <v>179</v>
      </c>
      <c r="Q47" s="50">
        <v>13</v>
      </c>
      <c r="R47" s="50">
        <v>128</v>
      </c>
      <c r="S47" s="50">
        <v>141</v>
      </c>
      <c r="T47" s="277">
        <f t="shared" si="16"/>
        <v>0.26755218216318788</v>
      </c>
      <c r="U47" s="63">
        <f t="shared" si="10"/>
        <v>-0.19442346053078935</v>
      </c>
      <c r="V47" s="247" t="str">
        <f t="shared" si="4"/>
        <v>0</v>
      </c>
      <c r="W47" s="82" t="str">
        <f t="shared" si="5"/>
        <v>Gray (Mean)</v>
      </c>
      <c r="X47" s="48">
        <v>20</v>
      </c>
      <c r="Y47" s="263">
        <f t="shared" si="17"/>
        <v>26.35</v>
      </c>
      <c r="Z47" s="279" t="s">
        <v>267</v>
      </c>
      <c r="AA47" s="44">
        <v>2229642</v>
      </c>
      <c r="AB47" s="281">
        <f t="shared" si="11"/>
        <v>23.636081487521313</v>
      </c>
      <c r="AC47" s="59">
        <f t="shared" si="12"/>
        <v>-1.3201451092578029</v>
      </c>
      <c r="AD47" s="247" t="str">
        <f t="shared" si="7"/>
        <v>-1</v>
      </c>
      <c r="AE47" s="10" t="str">
        <f t="shared" si="15"/>
        <v>Green (Lower than Mean)</v>
      </c>
    </row>
    <row r="48" spans="1:31" x14ac:dyDescent="0.2">
      <c r="A48" s="9" t="s">
        <v>30</v>
      </c>
      <c r="B48" s="39">
        <v>73</v>
      </c>
      <c r="C48" s="299">
        <v>73</v>
      </c>
      <c r="D48" s="39">
        <v>3890</v>
      </c>
      <c r="E48" s="44">
        <v>467</v>
      </c>
      <c r="F48" s="268">
        <f t="shared" si="0"/>
        <v>8.3297644539614559</v>
      </c>
      <c r="G48" s="78">
        <f t="shared" si="9"/>
        <v>0.74702929240987248</v>
      </c>
      <c r="H48" s="247" t="str">
        <f t="shared" si="1"/>
        <v>0</v>
      </c>
      <c r="I48" s="82" t="str">
        <f t="shared" si="2"/>
        <v>Gray (Mean Turnover)</v>
      </c>
      <c r="J48" s="264">
        <v>2.335</v>
      </c>
      <c r="K48" s="263">
        <v>1</v>
      </c>
      <c r="L48" s="9" t="s">
        <v>209</v>
      </c>
      <c r="M48" s="264">
        <v>0.78238341968911918</v>
      </c>
      <c r="N48" s="8">
        <v>1.0700064250325643</v>
      </c>
      <c r="O48" s="263">
        <v>1</v>
      </c>
      <c r="P48" s="9" t="s">
        <v>224</v>
      </c>
      <c r="Q48" s="50">
        <v>22</v>
      </c>
      <c r="R48" s="50">
        <v>81</v>
      </c>
      <c r="S48" s="50">
        <v>103</v>
      </c>
      <c r="T48" s="277">
        <f t="shared" si="16"/>
        <v>0.22055674518201285</v>
      </c>
      <c r="U48" s="63">
        <f t="shared" si="10"/>
        <v>-0.52834034783841644</v>
      </c>
      <c r="V48" s="247" t="str">
        <f t="shared" si="4"/>
        <v>0</v>
      </c>
      <c r="W48" s="82" t="str">
        <f t="shared" si="5"/>
        <v>Gray (Mean)</v>
      </c>
      <c r="X48" s="48">
        <v>21</v>
      </c>
      <c r="Y48" s="263">
        <f t="shared" si="17"/>
        <v>22.238095238095237</v>
      </c>
      <c r="Z48" s="279" t="s">
        <v>125</v>
      </c>
      <c r="AA48" s="44">
        <v>1834231</v>
      </c>
      <c r="AB48" s="281">
        <f t="shared" si="11"/>
        <v>25.460261003112478</v>
      </c>
      <c r="AC48" s="59">
        <f t="shared" si="12"/>
        <v>-1.2266095266693295</v>
      </c>
      <c r="AD48" s="247" t="str">
        <f t="shared" si="7"/>
        <v>-1</v>
      </c>
      <c r="AE48" s="10" t="str">
        <f t="shared" si="15"/>
        <v>Green (Lower than Mean)</v>
      </c>
    </row>
    <row r="49" spans="1:31" x14ac:dyDescent="0.2">
      <c r="A49" s="9" t="s">
        <v>0</v>
      </c>
      <c r="B49" s="39">
        <v>75</v>
      </c>
      <c r="C49" s="299">
        <v>75</v>
      </c>
      <c r="D49" s="39">
        <v>5742</v>
      </c>
      <c r="E49" s="44">
        <v>913</v>
      </c>
      <c r="F49" s="268">
        <f t="shared" si="0"/>
        <v>6.2891566265060241</v>
      </c>
      <c r="G49" s="78">
        <f t="shared" si="9"/>
        <v>-1.6789819817159473E-2</v>
      </c>
      <c r="H49" s="247" t="str">
        <f t="shared" si="1"/>
        <v>0</v>
      </c>
      <c r="I49" s="82" t="str">
        <f t="shared" si="2"/>
        <v>Gray (Mean Turnover)</v>
      </c>
      <c r="J49" s="264">
        <v>2.3530927835051547</v>
      </c>
      <c r="K49" s="263">
        <v>1</v>
      </c>
      <c r="L49" s="9" t="s">
        <v>209</v>
      </c>
      <c r="M49" s="264">
        <v>0.25559105431309903</v>
      </c>
      <c r="N49" s="8">
        <v>-1.9044673919553117</v>
      </c>
      <c r="O49" s="263">
        <v>-1</v>
      </c>
      <c r="P49" s="9" t="s">
        <v>180</v>
      </c>
      <c r="Q49" s="50">
        <v>201</v>
      </c>
      <c r="R49" s="50">
        <v>228</v>
      </c>
      <c r="S49" s="50">
        <v>429</v>
      </c>
      <c r="T49" s="277">
        <f t="shared" si="16"/>
        <v>0.46987951807228917</v>
      </c>
      <c r="U49" s="63">
        <f t="shared" si="10"/>
        <v>1.2431738587807537</v>
      </c>
      <c r="V49" s="247" t="str">
        <f t="shared" si="4"/>
        <v>1</v>
      </c>
      <c r="W49" s="82" t="str">
        <f t="shared" si="5"/>
        <v>Orange (Higher than Mean)</v>
      </c>
      <c r="X49" s="48">
        <v>30</v>
      </c>
      <c r="Y49" s="263">
        <f t="shared" si="17"/>
        <v>30.433333333333334</v>
      </c>
      <c r="Z49" s="279" t="s">
        <v>125</v>
      </c>
      <c r="AA49" s="44">
        <v>3108083</v>
      </c>
      <c r="AB49" s="281">
        <f t="shared" si="11"/>
        <v>29.375019907769516</v>
      </c>
      <c r="AC49" s="59">
        <f t="shared" si="12"/>
        <v>-1.0258785943729845</v>
      </c>
      <c r="AD49" s="247" t="str">
        <f t="shared" si="7"/>
        <v>-1</v>
      </c>
      <c r="AE49" s="10" t="str">
        <f t="shared" si="15"/>
        <v>Green (Lower than Mean)</v>
      </c>
    </row>
    <row r="50" spans="1:31" x14ac:dyDescent="0.2">
      <c r="A50" s="9" t="s">
        <v>159</v>
      </c>
      <c r="B50" s="39">
        <v>76</v>
      </c>
      <c r="C50" s="299">
        <v>76</v>
      </c>
      <c r="D50" s="39">
        <v>9457</v>
      </c>
      <c r="E50" s="44">
        <v>1675</v>
      </c>
      <c r="F50" s="268">
        <f t="shared" si="0"/>
        <v>5.6459701492537313</v>
      </c>
      <c r="G50" s="78">
        <f t="shared" si="9"/>
        <v>-0.25754069680653446</v>
      </c>
      <c r="H50" s="247" t="str">
        <f t="shared" si="1"/>
        <v>0</v>
      </c>
      <c r="I50" s="82" t="str">
        <f t="shared" si="2"/>
        <v>Gray (Mean Turnover)</v>
      </c>
      <c r="J50" s="264">
        <v>2.9334500875656744</v>
      </c>
      <c r="K50" s="263">
        <v>2</v>
      </c>
      <c r="L50" s="9" t="s">
        <v>210</v>
      </c>
      <c r="M50" s="264">
        <v>0.86204268292682928</v>
      </c>
      <c r="N50" s="8">
        <v>1.5197934917300564</v>
      </c>
      <c r="O50" s="263">
        <v>1</v>
      </c>
      <c r="P50" s="9" t="s">
        <v>224</v>
      </c>
      <c r="Q50" s="50">
        <v>101</v>
      </c>
      <c r="R50" s="50">
        <v>434</v>
      </c>
      <c r="S50" s="50">
        <v>535</v>
      </c>
      <c r="T50" s="277">
        <f t="shared" si="16"/>
        <v>0.31940298507462689</v>
      </c>
      <c r="U50" s="63">
        <f t="shared" si="10"/>
        <v>0.17399227990640195</v>
      </c>
      <c r="V50" s="247" t="str">
        <f t="shared" si="4"/>
        <v>0</v>
      </c>
      <c r="W50" s="82" t="str">
        <f t="shared" si="5"/>
        <v>Gray (Mean)</v>
      </c>
      <c r="X50" s="48">
        <v>28</v>
      </c>
      <c r="Y50" s="263">
        <f t="shared" si="17"/>
        <v>59.821428571428569</v>
      </c>
      <c r="Z50" s="279" t="s">
        <v>267</v>
      </c>
      <c r="AA50" s="44">
        <v>2523179</v>
      </c>
      <c r="AB50" s="281">
        <f t="shared" si="11"/>
        <v>66.384509382806371</v>
      </c>
      <c r="AC50" s="59">
        <f t="shared" si="12"/>
        <v>0.87179876126145006</v>
      </c>
      <c r="AD50" s="247" t="str">
        <f t="shared" si="7"/>
        <v>0</v>
      </c>
      <c r="AE50" s="10" t="str">
        <f t="shared" si="15"/>
        <v>Gray (Mean)</v>
      </c>
    </row>
    <row r="51" spans="1:31" x14ac:dyDescent="0.2">
      <c r="A51" s="9" t="s">
        <v>188</v>
      </c>
      <c r="B51" s="39">
        <v>77</v>
      </c>
      <c r="C51" s="299">
        <v>77</v>
      </c>
      <c r="D51" s="39">
        <v>2056</v>
      </c>
      <c r="E51" s="44">
        <v>205</v>
      </c>
      <c r="F51" s="268">
        <f t="shared" si="0"/>
        <v>10.029268292682927</v>
      </c>
      <c r="G51" s="78">
        <f t="shared" si="9"/>
        <v>1.3831699049534254</v>
      </c>
      <c r="H51" s="247" t="str">
        <f t="shared" si="1"/>
        <v>1</v>
      </c>
      <c r="I51" s="82" t="str">
        <f t="shared" si="2"/>
        <v>Orange (Higher than Mean Turnover)</v>
      </c>
      <c r="J51" s="264">
        <v>1.0249999999999999</v>
      </c>
      <c r="K51" s="263">
        <v>1</v>
      </c>
      <c r="L51" s="9" t="s">
        <v>209</v>
      </c>
      <c r="M51" s="264">
        <v>0.4956521739130435</v>
      </c>
      <c r="N51" s="8">
        <v>-0.5489892915520479</v>
      </c>
      <c r="O51" s="263">
        <v>0</v>
      </c>
      <c r="P51" s="9" t="s">
        <v>179</v>
      </c>
      <c r="Q51" s="50">
        <v>55</v>
      </c>
      <c r="R51" s="50">
        <v>25</v>
      </c>
      <c r="S51" s="50">
        <v>80</v>
      </c>
      <c r="T51" s="277">
        <f t="shared" si="16"/>
        <v>0.3902439024390244</v>
      </c>
      <c r="U51" s="63">
        <f t="shared" si="10"/>
        <v>0.67733856498960965</v>
      </c>
      <c r="V51" s="247" t="str">
        <f t="shared" si="4"/>
        <v>0</v>
      </c>
      <c r="W51" s="82" t="str">
        <f t="shared" si="5"/>
        <v>Gray (Mean)</v>
      </c>
      <c r="X51" s="48">
        <v>15</v>
      </c>
      <c r="Y51" s="263">
        <f t="shared" si="17"/>
        <v>13.666666666666666</v>
      </c>
      <c r="Z51" s="279" t="s">
        <v>125</v>
      </c>
      <c r="AA51" s="44">
        <v>987644</v>
      </c>
      <c r="AB51" s="281">
        <f t="shared" si="11"/>
        <v>20.756466905079158</v>
      </c>
      <c r="AC51" s="59">
        <f t="shared" si="12"/>
        <v>-1.4677985749923435</v>
      </c>
      <c r="AD51" s="247" t="str">
        <f t="shared" si="7"/>
        <v>-1</v>
      </c>
      <c r="AE51" s="10" t="str">
        <f t="shared" si="15"/>
        <v>Green (Lower than Mean)</v>
      </c>
    </row>
    <row r="52" spans="1:31" x14ac:dyDescent="0.2">
      <c r="A52" s="9" t="s">
        <v>153</v>
      </c>
      <c r="B52" s="39">
        <v>78</v>
      </c>
      <c r="C52" s="299">
        <v>78</v>
      </c>
      <c r="D52" s="39">
        <v>3959</v>
      </c>
      <c r="E52" s="44">
        <v>423</v>
      </c>
      <c r="F52" s="268">
        <f t="shared" si="0"/>
        <v>9.3593380614657207</v>
      </c>
      <c r="G52" s="78">
        <f t="shared" si="9"/>
        <v>1.1324085839501359</v>
      </c>
      <c r="H52" s="247" t="str">
        <f t="shared" si="1"/>
        <v>1</v>
      </c>
      <c r="I52" s="82" t="str">
        <f t="shared" si="2"/>
        <v>Orange (Higher than Mean Turnover)</v>
      </c>
      <c r="J52" s="264">
        <v>1.5215827338129497</v>
      </c>
      <c r="K52" s="263">
        <v>1</v>
      </c>
      <c r="L52" s="9" t="s">
        <v>209</v>
      </c>
      <c r="M52" s="264">
        <v>0.54870129870129869</v>
      </c>
      <c r="N52" s="8">
        <v>-0.24945337746537349</v>
      </c>
      <c r="O52" s="263">
        <v>0</v>
      </c>
      <c r="P52" s="9" t="s">
        <v>179</v>
      </c>
      <c r="Q52" s="50">
        <v>28</v>
      </c>
      <c r="R52" s="50">
        <v>55</v>
      </c>
      <c r="S52" s="50">
        <v>83</v>
      </c>
      <c r="T52" s="277">
        <f t="shared" si="16"/>
        <v>0.19621749408983452</v>
      </c>
      <c r="U52" s="63">
        <f t="shared" si="10"/>
        <v>-0.70127813682747286</v>
      </c>
      <c r="V52" s="247" t="str">
        <f t="shared" si="4"/>
        <v>0</v>
      </c>
      <c r="W52" s="82" t="str">
        <f t="shared" si="5"/>
        <v>Gray (Mean)</v>
      </c>
      <c r="X52" s="48">
        <v>26</v>
      </c>
      <c r="Y52" s="263">
        <f t="shared" si="17"/>
        <v>16.26923076923077</v>
      </c>
      <c r="Z52" s="279" t="s">
        <v>125</v>
      </c>
      <c r="AA52" s="44">
        <v>1535854</v>
      </c>
      <c r="AB52" s="281">
        <f t="shared" si="11"/>
        <v>27.541680394099959</v>
      </c>
      <c r="AC52" s="59">
        <f t="shared" si="12"/>
        <v>-1.1198838597692347</v>
      </c>
      <c r="AD52" s="247" t="str">
        <f t="shared" si="7"/>
        <v>-1</v>
      </c>
      <c r="AE52" s="10" t="str">
        <f t="shared" si="15"/>
        <v>Green (Lower than Mean)</v>
      </c>
    </row>
    <row r="53" spans="1:31" x14ac:dyDescent="0.2">
      <c r="A53" s="9" t="s">
        <v>152</v>
      </c>
      <c r="B53" s="39">
        <v>79</v>
      </c>
      <c r="C53" s="299">
        <v>79</v>
      </c>
      <c r="D53" s="39">
        <v>2850</v>
      </c>
      <c r="E53" s="44">
        <v>353</v>
      </c>
      <c r="F53" s="268">
        <f t="shared" si="0"/>
        <v>8.0736543909348448</v>
      </c>
      <c r="G53" s="78">
        <f t="shared" si="9"/>
        <v>0.65116483558411931</v>
      </c>
      <c r="H53" s="247" t="str">
        <f t="shared" si="1"/>
        <v>0</v>
      </c>
      <c r="I53" s="82" t="str">
        <f t="shared" si="2"/>
        <v>Gray (Mean Turnover)</v>
      </c>
      <c r="J53" s="264">
        <v>1.9943502824858756</v>
      </c>
      <c r="K53" s="263">
        <v>1</v>
      </c>
      <c r="L53" s="9" t="s">
        <v>209</v>
      </c>
      <c r="M53" s="264">
        <v>0.73898305084745763</v>
      </c>
      <c r="N53" s="8">
        <v>0.82495112573073603</v>
      </c>
      <c r="O53" s="263">
        <v>0</v>
      </c>
      <c r="P53" s="9" t="s">
        <v>179</v>
      </c>
      <c r="Q53" s="50">
        <v>10</v>
      </c>
      <c r="R53" s="50">
        <v>60</v>
      </c>
      <c r="S53" s="50">
        <v>70</v>
      </c>
      <c r="T53" s="277">
        <f t="shared" si="16"/>
        <v>0.19830028328611898</v>
      </c>
      <c r="U53" s="63">
        <f t="shared" si="10"/>
        <v>-0.68647928549176029</v>
      </c>
      <c r="V53" s="247" t="str">
        <f t="shared" si="4"/>
        <v>0</v>
      </c>
      <c r="W53" s="82" t="str">
        <f t="shared" si="5"/>
        <v>Gray (Mean)</v>
      </c>
      <c r="X53" s="48">
        <v>6</v>
      </c>
      <c r="Y53" s="263">
        <f t="shared" si="17"/>
        <v>58.833333333333336</v>
      </c>
      <c r="Z53" s="279" t="s">
        <v>296</v>
      </c>
      <c r="AA53" s="44">
        <v>1113257</v>
      </c>
      <c r="AB53" s="281">
        <f t="shared" si="11"/>
        <v>31.708760870131513</v>
      </c>
      <c r="AC53" s="59">
        <f t="shared" si="12"/>
        <v>-0.90621503129741021</v>
      </c>
      <c r="AD53" s="247" t="str">
        <f t="shared" si="7"/>
        <v>0</v>
      </c>
      <c r="AE53" s="10" t="str">
        <f t="shared" si="15"/>
        <v>Gray (Mean)</v>
      </c>
    </row>
    <row r="54" spans="1:31" x14ac:dyDescent="0.2">
      <c r="A54" s="9" t="s">
        <v>282</v>
      </c>
      <c r="B54" s="39">
        <v>82</v>
      </c>
      <c r="C54" s="299">
        <v>82</v>
      </c>
      <c r="D54" s="39">
        <v>3690</v>
      </c>
      <c r="E54" s="44">
        <v>465</v>
      </c>
      <c r="F54" s="268">
        <f t="shared" si="0"/>
        <v>7.935483870967742</v>
      </c>
      <c r="G54" s="78">
        <f t="shared" si="9"/>
        <v>0.59944628267196021</v>
      </c>
      <c r="H54" s="247" t="str">
        <f t="shared" si="1"/>
        <v>0</v>
      </c>
      <c r="I54" s="82" t="str">
        <f t="shared" si="2"/>
        <v>Gray (Mean Turnover)</v>
      </c>
      <c r="J54" s="264">
        <v>4.6500000000000004</v>
      </c>
      <c r="K54" s="263">
        <v>2</v>
      </c>
      <c r="L54" s="9" t="s">
        <v>210</v>
      </c>
      <c r="M54" s="264">
        <v>0.57828282828282829</v>
      </c>
      <c r="N54" s="8">
        <v>-8.2424599165016155E-2</v>
      </c>
      <c r="O54" s="263">
        <v>0</v>
      </c>
      <c r="P54" s="9" t="s">
        <v>179</v>
      </c>
      <c r="Q54" s="50">
        <v>23</v>
      </c>
      <c r="R54" s="50">
        <v>100</v>
      </c>
      <c r="S54" s="50">
        <v>123</v>
      </c>
      <c r="T54" s="277">
        <f t="shared" si="16"/>
        <v>0.26451612903225807</v>
      </c>
      <c r="U54" s="63">
        <f t="shared" si="10"/>
        <v>-0.21599554233921578</v>
      </c>
      <c r="V54" s="247" t="str">
        <f t="shared" si="4"/>
        <v>0</v>
      </c>
      <c r="W54" s="82" t="str">
        <f t="shared" si="5"/>
        <v>Gray (Mean)</v>
      </c>
      <c r="X54" s="48">
        <v>12</v>
      </c>
      <c r="Y54" s="263">
        <f t="shared" si="17"/>
        <v>38.75</v>
      </c>
      <c r="Z54" s="279" t="s">
        <v>267</v>
      </c>
      <c r="AA54" s="44">
        <v>1049778</v>
      </c>
      <c r="AB54" s="281">
        <f t="shared" si="11"/>
        <v>44.29507953110086</v>
      </c>
      <c r="AC54" s="59">
        <f t="shared" si="12"/>
        <v>-0.26084617448485986</v>
      </c>
      <c r="AD54" s="247" t="str">
        <f t="shared" si="7"/>
        <v>0</v>
      </c>
      <c r="AE54" s="10" t="str">
        <f t="shared" si="15"/>
        <v>Gray (Mean)</v>
      </c>
    </row>
    <row r="55" spans="1:31" x14ac:dyDescent="0.2">
      <c r="A55" s="9" t="s">
        <v>196</v>
      </c>
      <c r="B55" s="39">
        <v>81</v>
      </c>
      <c r="C55" s="299">
        <v>81</v>
      </c>
      <c r="D55" s="9">
        <v>15603</v>
      </c>
      <c r="E55" s="44">
        <v>3198</v>
      </c>
      <c r="F55" s="268">
        <f t="shared" si="0"/>
        <v>4.8789868667917444</v>
      </c>
      <c r="G55" s="78">
        <f t="shared" si="9"/>
        <v>-0.54462990719813031</v>
      </c>
      <c r="H55" s="247" t="str">
        <f t="shared" si="1"/>
        <v>0</v>
      </c>
      <c r="I55" s="82" t="str">
        <f t="shared" si="2"/>
        <v>Gray (Mean Turnover)</v>
      </c>
      <c r="J55" s="264">
        <v>2.1904109589041094</v>
      </c>
      <c r="K55" s="263">
        <v>1</v>
      </c>
      <c r="L55" s="9" t="s">
        <v>209</v>
      </c>
      <c r="M55" s="264">
        <v>0.7213039485766759</v>
      </c>
      <c r="N55" s="8">
        <v>0.7251280639922546</v>
      </c>
      <c r="O55" s="263">
        <v>0</v>
      </c>
      <c r="P55" s="9" t="s">
        <v>179</v>
      </c>
      <c r="Q55" s="50">
        <v>526</v>
      </c>
      <c r="R55" s="50">
        <v>360</v>
      </c>
      <c r="S55" s="50">
        <v>886</v>
      </c>
      <c r="T55" s="277">
        <f t="shared" si="16"/>
        <v>0.27704815509693559</v>
      </c>
      <c r="U55" s="63">
        <f t="shared" si="10"/>
        <v>-0.12695168182885569</v>
      </c>
      <c r="V55" s="247" t="str">
        <f t="shared" si="4"/>
        <v>0</v>
      </c>
      <c r="W55" s="82" t="str">
        <f t="shared" si="5"/>
        <v>Gray (Mean)</v>
      </c>
      <c r="X55" s="48">
        <v>84</v>
      </c>
      <c r="Y55" s="263">
        <f t="shared" si="17"/>
        <v>38.071428571428569</v>
      </c>
      <c r="Z55" s="279" t="s">
        <v>267</v>
      </c>
      <c r="AA55" s="44">
        <v>2595197</v>
      </c>
      <c r="AB55" s="281">
        <f t="shared" si="11"/>
        <v>123.22763936610593</v>
      </c>
      <c r="AC55" s="59">
        <f t="shared" si="12"/>
        <v>3.786454492069391</v>
      </c>
      <c r="AD55" s="263">
        <v>2</v>
      </c>
      <c r="AE55" s="2" t="s">
        <v>228</v>
      </c>
    </row>
    <row r="56" spans="1:31" x14ac:dyDescent="0.2">
      <c r="A56" s="9" t="s">
        <v>292</v>
      </c>
      <c r="B56" s="39">
        <v>84</v>
      </c>
      <c r="C56" s="299">
        <v>84</v>
      </c>
      <c r="D56" s="39">
        <v>1093</v>
      </c>
      <c r="E56" s="44">
        <v>173</v>
      </c>
      <c r="F56" s="268">
        <f t="shared" si="0"/>
        <v>6.3179190751445082</v>
      </c>
      <c r="G56" s="78">
        <f t="shared" si="9"/>
        <v>-6.0237589950183079E-3</v>
      </c>
      <c r="H56" s="247" t="str">
        <f t="shared" si="1"/>
        <v>0</v>
      </c>
      <c r="I56" s="82" t="str">
        <f t="shared" si="2"/>
        <v>Gray (Mean Turnover)</v>
      </c>
      <c r="J56" s="264">
        <v>1.193103448275862</v>
      </c>
      <c r="K56" s="263">
        <v>1</v>
      </c>
      <c r="L56" s="9" t="s">
        <v>209</v>
      </c>
      <c r="M56" s="264">
        <v>0.4861111111111111</v>
      </c>
      <c r="N56" s="8">
        <v>-0.60286182911308062</v>
      </c>
      <c r="O56" s="263">
        <v>0</v>
      </c>
      <c r="P56" s="9" t="s">
        <v>179</v>
      </c>
      <c r="Q56" s="50">
        <v>11</v>
      </c>
      <c r="R56" s="50">
        <v>40</v>
      </c>
      <c r="S56" s="50">
        <v>51</v>
      </c>
      <c r="T56" s="277">
        <f t="shared" si="16"/>
        <v>0.2947976878612717</v>
      </c>
      <c r="U56" s="63">
        <f t="shared" si="10"/>
        <v>-8.3584777020057879E-4</v>
      </c>
      <c r="V56" s="247" t="str">
        <f t="shared" si="4"/>
        <v>0</v>
      </c>
      <c r="W56" s="82" t="str">
        <f t="shared" si="5"/>
        <v>Gray (Mean)</v>
      </c>
      <c r="X56" s="48">
        <v>8</v>
      </c>
      <c r="Y56" s="263">
        <f t="shared" si="17"/>
        <v>21.625</v>
      </c>
      <c r="Z56" s="279" t="s">
        <v>125</v>
      </c>
      <c r="AA56" s="44">
        <v>595979</v>
      </c>
      <c r="AB56" s="281">
        <f t="shared" si="11"/>
        <v>29.027868431605814</v>
      </c>
      <c r="AC56" s="59">
        <f t="shared" si="12"/>
        <v>-1.0436789343570114</v>
      </c>
      <c r="AD56" s="247" t="str">
        <f t="shared" si="7"/>
        <v>-1</v>
      </c>
      <c r="AE56" s="10" t="str">
        <f t="shared" ref="AE56:AE59" si="18">IF(AC56&gt;=1,"Orange (Higher than Mean)",(IF(AC56&lt;=-1,"Green (Lower than Mean)","Gray (Mean)")))</f>
        <v>Green (Lower than Mean)</v>
      </c>
    </row>
    <row r="57" spans="1:31" x14ac:dyDescent="0.2">
      <c r="A57" s="9" t="s">
        <v>233</v>
      </c>
      <c r="B57" s="39">
        <v>85</v>
      </c>
      <c r="C57" s="299">
        <v>85</v>
      </c>
      <c r="D57" s="39">
        <v>14271</v>
      </c>
      <c r="E57" s="44">
        <v>2085</v>
      </c>
      <c r="F57" s="268">
        <f t="shared" si="0"/>
        <v>6.8446043165467625</v>
      </c>
      <c r="G57" s="78">
        <f t="shared" si="9"/>
        <v>0.19111958628587997</v>
      </c>
      <c r="H57" s="247" t="str">
        <f t="shared" si="1"/>
        <v>0</v>
      </c>
      <c r="I57" s="82" t="str">
        <f t="shared" si="2"/>
        <v>Gray (Mean Turnover)</v>
      </c>
      <c r="J57" s="264">
        <v>1.6301798279906177</v>
      </c>
      <c r="K57" s="263">
        <v>1</v>
      </c>
      <c r="L57" s="9" t="s">
        <v>209</v>
      </c>
      <c r="M57" s="264">
        <v>0.54881266490765168</v>
      </c>
      <c r="N57" s="8">
        <v>-0.24882456071200654</v>
      </c>
      <c r="O57" s="263">
        <v>0</v>
      </c>
      <c r="P57" s="9" t="s">
        <v>179</v>
      </c>
      <c r="Q57" s="50">
        <v>6</v>
      </c>
      <c r="R57" s="50">
        <v>475</v>
      </c>
      <c r="S57" s="50">
        <v>481</v>
      </c>
      <c r="T57" s="277">
        <f t="shared" si="16"/>
        <v>0.23069544364508393</v>
      </c>
      <c r="U57" s="63">
        <f t="shared" si="10"/>
        <v>-0.45630180857564839</v>
      </c>
      <c r="V57" s="247" t="str">
        <f t="shared" si="4"/>
        <v>0</v>
      </c>
      <c r="W57" s="82" t="str">
        <f t="shared" si="5"/>
        <v>Gray (Mean)</v>
      </c>
      <c r="X57" s="48">
        <v>44</v>
      </c>
      <c r="Y57" s="263">
        <f t="shared" si="17"/>
        <v>47.386363636363633</v>
      </c>
      <c r="Z57" s="279" t="s">
        <v>127</v>
      </c>
      <c r="AA57" s="44">
        <v>2881086</v>
      </c>
      <c r="AB57" s="281">
        <f t="shared" si="11"/>
        <v>72.368544361397056</v>
      </c>
      <c r="AC57" s="59">
        <f t="shared" si="12"/>
        <v>1.1786327066974029</v>
      </c>
      <c r="AD57" s="247" t="str">
        <f t="shared" si="7"/>
        <v>1</v>
      </c>
      <c r="AE57" s="10" t="str">
        <f t="shared" si="18"/>
        <v>Orange (Higher than Mean)</v>
      </c>
    </row>
    <row r="58" spans="1:31" x14ac:dyDescent="0.2">
      <c r="A58" s="9" t="s">
        <v>9</v>
      </c>
      <c r="B58" s="39">
        <v>87</v>
      </c>
      <c r="C58" s="299">
        <v>87</v>
      </c>
      <c r="D58" s="39">
        <v>7454</v>
      </c>
      <c r="E58" s="44">
        <v>581</v>
      </c>
      <c r="F58" s="268">
        <f t="shared" si="0"/>
        <v>12.829604130808949</v>
      </c>
      <c r="G58" s="78">
        <f t="shared" si="9"/>
        <v>2.4313625096452136</v>
      </c>
      <c r="H58" s="247" t="str">
        <f t="shared" si="1"/>
        <v>2</v>
      </c>
      <c r="I58" s="82" t="str">
        <f t="shared" si="2"/>
        <v>Red (Much Higher Turnover)</v>
      </c>
      <c r="J58" s="264">
        <v>1.4416873449131513</v>
      </c>
      <c r="K58" s="263">
        <v>1</v>
      </c>
      <c r="L58" s="9" t="s">
        <v>209</v>
      </c>
      <c r="M58" s="264">
        <v>0.25110132158590309</v>
      </c>
      <c r="N58" s="8">
        <v>-1.9298181626195476</v>
      </c>
      <c r="O58" s="263">
        <v>-1</v>
      </c>
      <c r="P58" s="9" t="s">
        <v>180</v>
      </c>
      <c r="Q58" s="50">
        <v>20</v>
      </c>
      <c r="R58" s="50">
        <v>93</v>
      </c>
      <c r="S58" s="50">
        <v>113</v>
      </c>
      <c r="T58" s="277">
        <f t="shared" si="16"/>
        <v>0.1944922547332186</v>
      </c>
      <c r="U58" s="63">
        <f t="shared" si="10"/>
        <v>-0.71353648769784705</v>
      </c>
      <c r="V58" s="247" t="str">
        <f t="shared" si="4"/>
        <v>0</v>
      </c>
      <c r="W58" s="82" t="str">
        <f t="shared" si="5"/>
        <v>Gray (Mean)</v>
      </c>
      <c r="X58" s="48">
        <v>4</v>
      </c>
      <c r="Y58" s="263">
        <f t="shared" si="17"/>
        <v>145.25</v>
      </c>
      <c r="Z58" s="279" t="s">
        <v>351</v>
      </c>
      <c r="AA58" s="44">
        <v>1985959</v>
      </c>
      <c r="AB58" s="281">
        <f t="shared" si="11"/>
        <v>29.255387447575703</v>
      </c>
      <c r="AC58" s="59">
        <f t="shared" si="12"/>
        <v>-1.0320127997870248</v>
      </c>
      <c r="AD58" s="247" t="str">
        <f t="shared" si="7"/>
        <v>-1</v>
      </c>
      <c r="AE58" s="10" t="str">
        <f t="shared" si="18"/>
        <v>Green (Lower than Mean)</v>
      </c>
    </row>
    <row r="59" spans="1:31" x14ac:dyDescent="0.2">
      <c r="A59" s="9" t="s">
        <v>285</v>
      </c>
      <c r="B59" s="39">
        <v>86</v>
      </c>
      <c r="C59" s="299">
        <v>86</v>
      </c>
      <c r="D59" s="9">
        <v>3338</v>
      </c>
      <c r="E59" s="44">
        <v>224</v>
      </c>
      <c r="F59" s="268">
        <f t="shared" si="0"/>
        <v>14.901785714285714</v>
      </c>
      <c r="G59" s="78">
        <f t="shared" si="9"/>
        <v>3.2069999820536625</v>
      </c>
      <c r="H59" s="247" t="str">
        <f t="shared" si="1"/>
        <v>2</v>
      </c>
      <c r="I59" s="82" t="str">
        <f t="shared" si="2"/>
        <v>Red (Much Higher Turnover)</v>
      </c>
      <c r="J59" s="264">
        <v>2.2400000000000002</v>
      </c>
      <c r="K59" s="263">
        <v>1</v>
      </c>
      <c r="L59" s="9" t="s">
        <v>209</v>
      </c>
      <c r="M59" s="264">
        <v>0.9042553191489362</v>
      </c>
      <c r="N59" s="8">
        <v>1.7581423924379607</v>
      </c>
      <c r="O59" s="263">
        <v>1</v>
      </c>
      <c r="P59" s="9" t="s">
        <v>224</v>
      </c>
      <c r="Q59" s="50">
        <v>16</v>
      </c>
      <c r="R59" s="50">
        <v>33</v>
      </c>
      <c r="S59" s="50">
        <v>49</v>
      </c>
      <c r="T59" s="277">
        <f t="shared" si="16"/>
        <v>0.21875</v>
      </c>
      <c r="U59" s="63">
        <f t="shared" si="10"/>
        <v>-0.54117782241232981</v>
      </c>
      <c r="V59" s="247" t="str">
        <f t="shared" si="4"/>
        <v>0</v>
      </c>
      <c r="W59" s="82" t="str">
        <f t="shared" si="5"/>
        <v>Gray (Mean)</v>
      </c>
      <c r="X59" s="48">
        <v>12</v>
      </c>
      <c r="Y59" s="263">
        <f t="shared" si="17"/>
        <v>18.666666666666668</v>
      </c>
      <c r="Z59" s="279" t="s">
        <v>125</v>
      </c>
      <c r="AA59" s="44">
        <v>1155824</v>
      </c>
      <c r="AB59" s="281">
        <f t="shared" si="11"/>
        <v>19.380113235233047</v>
      </c>
      <c r="AC59" s="59">
        <f t="shared" si="12"/>
        <v>-1.5383716963636349</v>
      </c>
      <c r="AD59" s="247" t="str">
        <f t="shared" si="7"/>
        <v>-1</v>
      </c>
      <c r="AE59" s="10" t="str">
        <f t="shared" si="18"/>
        <v>Green (Lower than Mean)</v>
      </c>
    </row>
    <row r="60" spans="1:31" x14ac:dyDescent="0.2">
      <c r="A60" s="9" t="s">
        <v>289</v>
      </c>
      <c r="B60" s="39">
        <v>89</v>
      </c>
      <c r="C60" s="299">
        <v>89</v>
      </c>
      <c r="D60" s="39">
        <v>3744</v>
      </c>
      <c r="E60" s="44">
        <v>485</v>
      </c>
      <c r="F60" s="268">
        <f t="shared" si="0"/>
        <v>7.7195876288659795</v>
      </c>
      <c r="G60" s="78">
        <f t="shared" si="9"/>
        <v>0.51863424531887781</v>
      </c>
      <c r="H60" s="247" t="str">
        <f t="shared" si="1"/>
        <v>0</v>
      </c>
      <c r="I60" s="82" t="str">
        <f t="shared" si="2"/>
        <v>Gray (Mean Turnover)</v>
      </c>
      <c r="J60" s="264">
        <v>4.8499999999999996</v>
      </c>
      <c r="K60" s="263">
        <v>2</v>
      </c>
      <c r="L60" s="9" t="s">
        <v>210</v>
      </c>
      <c r="M60" s="264">
        <v>0.55051546391752582</v>
      </c>
      <c r="N60" s="8">
        <v>-0.23920989769985718</v>
      </c>
      <c r="O60" s="263">
        <v>0</v>
      </c>
      <c r="P60" s="9" t="s">
        <v>179</v>
      </c>
      <c r="Q60" s="50">
        <v>32</v>
      </c>
      <c r="R60" s="50">
        <v>97</v>
      </c>
      <c r="S60" s="50">
        <v>129</v>
      </c>
      <c r="T60" s="277">
        <f t="shared" si="16"/>
        <v>0.26597938144329897</v>
      </c>
      <c r="U60" s="63">
        <f t="shared" si="10"/>
        <v>-0.20559868847793822</v>
      </c>
      <c r="V60" s="247" t="str">
        <f t="shared" si="4"/>
        <v>0</v>
      </c>
      <c r="W60" s="82" t="str">
        <f t="shared" si="5"/>
        <v>Gray (Mean)</v>
      </c>
      <c r="X60" s="48">
        <v>13</v>
      </c>
      <c r="Y60" s="263">
        <f t="shared" si="17"/>
        <v>37.307692307692307</v>
      </c>
      <c r="Z60" s="279" t="s">
        <v>267</v>
      </c>
      <c r="AA60" s="44">
        <v>1358325</v>
      </c>
      <c r="AB60" s="281">
        <f t="shared" si="11"/>
        <v>35.705740526015497</v>
      </c>
      <c r="AC60" s="59">
        <f t="shared" si="12"/>
        <v>-0.70126819491863046</v>
      </c>
      <c r="AD60" s="247" t="str">
        <f t="shared" si="7"/>
        <v>0</v>
      </c>
      <c r="AE60" s="10" t="str">
        <f t="shared" ref="AE60:AE65" si="19">IF(AC60&gt;=1,"Orange (Higher than Mean)",(IF(AC60&lt;=-1,"Green (Lower than Mean)","Gray (Mean)")))</f>
        <v>Gray (Mean)</v>
      </c>
    </row>
    <row r="61" spans="1:31" x14ac:dyDescent="0.2">
      <c r="A61" s="9" t="s">
        <v>160</v>
      </c>
      <c r="B61" s="39">
        <v>88</v>
      </c>
      <c r="C61" s="299">
        <v>88</v>
      </c>
      <c r="D61" s="39">
        <v>6702</v>
      </c>
      <c r="E61" s="44">
        <v>1290</v>
      </c>
      <c r="F61" s="268">
        <f t="shared" si="0"/>
        <v>5.195348837209302</v>
      </c>
      <c r="G61" s="78">
        <f t="shared" si="9"/>
        <v>-0.42621258264633033</v>
      </c>
      <c r="H61" s="247" t="str">
        <f t="shared" si="1"/>
        <v>0</v>
      </c>
      <c r="I61" s="82" t="str">
        <f t="shared" si="2"/>
        <v>Gray (Mean Turnover)</v>
      </c>
      <c r="J61" s="264">
        <v>6.45</v>
      </c>
      <c r="K61" s="263">
        <v>3</v>
      </c>
      <c r="L61" s="9" t="s">
        <v>211</v>
      </c>
      <c r="M61" s="264">
        <v>0.51895991332611047</v>
      </c>
      <c r="N61" s="8">
        <v>-0.41738476351782305</v>
      </c>
      <c r="O61" s="263">
        <v>0</v>
      </c>
      <c r="P61" s="9" t="s">
        <v>179</v>
      </c>
      <c r="Q61" s="50">
        <v>152</v>
      </c>
      <c r="R61" s="50">
        <v>454</v>
      </c>
      <c r="S61" s="50">
        <v>606</v>
      </c>
      <c r="T61" s="277">
        <f t="shared" si="16"/>
        <v>0.4697674418604651</v>
      </c>
      <c r="U61" s="63">
        <f t="shared" si="10"/>
        <v>1.2423775231746286</v>
      </c>
      <c r="V61" s="247" t="str">
        <f t="shared" si="4"/>
        <v>1</v>
      </c>
      <c r="W61" s="82" t="str">
        <f t="shared" si="5"/>
        <v>Orange (Higher than Mean)</v>
      </c>
      <c r="X61" s="48">
        <v>31</v>
      </c>
      <c r="Y61" s="263">
        <f t="shared" si="17"/>
        <v>41.612903225806448</v>
      </c>
      <c r="Z61" s="279" t="s">
        <v>267</v>
      </c>
      <c r="AA61" s="44">
        <v>3097489</v>
      </c>
      <c r="AB61" s="281">
        <f t="shared" si="11"/>
        <v>41.646637001777897</v>
      </c>
      <c r="AC61" s="59">
        <f t="shared" si="12"/>
        <v>-0.39664619461173489</v>
      </c>
      <c r="AD61" s="247" t="str">
        <f t="shared" si="7"/>
        <v>0</v>
      </c>
      <c r="AE61" s="10" t="str">
        <f t="shared" si="19"/>
        <v>Gray (Mean)</v>
      </c>
    </row>
    <row r="62" spans="1:31" x14ac:dyDescent="0.2">
      <c r="A62" s="9" t="s">
        <v>4</v>
      </c>
      <c r="B62" s="39">
        <v>90</v>
      </c>
      <c r="C62" s="299">
        <v>90</v>
      </c>
      <c r="D62" s="39">
        <v>4289</v>
      </c>
      <c r="E62" s="44">
        <v>743</v>
      </c>
      <c r="F62" s="268">
        <f t="shared" si="0"/>
        <v>5.772543741588156</v>
      </c>
      <c r="G62" s="78">
        <f t="shared" si="9"/>
        <v>-0.21016298530925853</v>
      </c>
      <c r="H62" s="247" t="str">
        <f t="shared" si="1"/>
        <v>0</v>
      </c>
      <c r="I62" s="82" t="str">
        <f t="shared" si="2"/>
        <v>Gray (Mean Turnover)</v>
      </c>
      <c r="J62" s="264">
        <v>1.7080459770114942</v>
      </c>
      <c r="K62" s="263">
        <v>1</v>
      </c>
      <c r="L62" s="9" t="s">
        <v>209</v>
      </c>
      <c r="M62" s="264">
        <v>0.45783132530120479</v>
      </c>
      <c r="N62" s="8">
        <v>-0.76254045767776979</v>
      </c>
      <c r="O62" s="263">
        <v>0</v>
      </c>
      <c r="P62" s="9" t="s">
        <v>179</v>
      </c>
      <c r="Q62" s="50">
        <v>42</v>
      </c>
      <c r="R62" s="50">
        <v>108</v>
      </c>
      <c r="S62" s="50">
        <v>150</v>
      </c>
      <c r="T62" s="277">
        <f t="shared" si="16"/>
        <v>0.20188425302826379</v>
      </c>
      <c r="U62" s="63">
        <f t="shared" si="10"/>
        <v>-0.6610140893498222</v>
      </c>
      <c r="V62" s="247" t="str">
        <f t="shared" si="4"/>
        <v>0</v>
      </c>
      <c r="W62" s="82" t="str">
        <f t="shared" si="5"/>
        <v>Gray (Mean)</v>
      </c>
      <c r="X62" s="48">
        <v>20</v>
      </c>
      <c r="Y62" s="263">
        <f t="shared" si="17"/>
        <v>37.15</v>
      </c>
      <c r="Z62" s="279" t="s">
        <v>267</v>
      </c>
      <c r="AA62" s="44">
        <v>2467968</v>
      </c>
      <c r="AB62" s="281">
        <f t="shared" si="11"/>
        <v>30.105738810227685</v>
      </c>
      <c r="AC62" s="59">
        <f t="shared" si="12"/>
        <v>-0.98841067103229019</v>
      </c>
      <c r="AD62" s="247" t="str">
        <f t="shared" si="7"/>
        <v>0</v>
      </c>
      <c r="AE62" s="10" t="str">
        <f t="shared" si="19"/>
        <v>Gray (Mean)</v>
      </c>
    </row>
    <row r="63" spans="1:31" x14ac:dyDescent="0.2">
      <c r="A63" s="9" t="s">
        <v>238</v>
      </c>
      <c r="B63" s="39">
        <v>91</v>
      </c>
      <c r="C63" s="299">
        <v>91</v>
      </c>
      <c r="D63" s="39">
        <v>10601</v>
      </c>
      <c r="E63" s="44">
        <v>2277</v>
      </c>
      <c r="F63" s="268">
        <f t="shared" si="0"/>
        <v>4.6556873078612213</v>
      </c>
      <c r="G63" s="78">
        <f t="shared" si="9"/>
        <v>-0.62821307715768249</v>
      </c>
      <c r="H63" s="247" t="str">
        <f t="shared" si="1"/>
        <v>0</v>
      </c>
      <c r="I63" s="82" t="str">
        <f t="shared" si="2"/>
        <v>Gray (Mean Turnover)</v>
      </c>
      <c r="J63" s="264">
        <v>1.8818181818181818</v>
      </c>
      <c r="K63" s="263">
        <v>1</v>
      </c>
      <c r="L63" s="9" t="s">
        <v>209</v>
      </c>
      <c r="M63" s="264">
        <v>0.46691519105312207</v>
      </c>
      <c r="N63" s="8">
        <v>-0.71124943181632938</v>
      </c>
      <c r="O63" s="263">
        <v>0</v>
      </c>
      <c r="P63" s="9" t="s">
        <v>179</v>
      </c>
      <c r="Q63" s="50">
        <v>70</v>
      </c>
      <c r="R63" s="50">
        <v>238</v>
      </c>
      <c r="S63" s="50">
        <v>308</v>
      </c>
      <c r="T63" s="277">
        <f t="shared" si="16"/>
        <v>0.13526570048309178</v>
      </c>
      <c r="U63" s="63">
        <f t="shared" si="10"/>
        <v>-1.134359186911829</v>
      </c>
      <c r="V63" s="247" t="str">
        <f t="shared" si="4"/>
        <v>-1</v>
      </c>
      <c r="W63" s="82" t="str">
        <f t="shared" si="5"/>
        <v>Green (Lower than Mean)</v>
      </c>
      <c r="X63" s="48">
        <v>0</v>
      </c>
      <c r="Y63" s="263">
        <v>2277</v>
      </c>
      <c r="Z63" s="279" t="s">
        <v>351</v>
      </c>
      <c r="AA63" s="44">
        <v>3434188</v>
      </c>
      <c r="AB63" s="281">
        <f t="shared" si="11"/>
        <v>66.303883188689724</v>
      </c>
      <c r="AC63" s="59">
        <f t="shared" si="12"/>
        <v>0.86766461877484946</v>
      </c>
      <c r="AD63" s="247" t="str">
        <f t="shared" si="7"/>
        <v>0</v>
      </c>
      <c r="AE63" s="10" t="str">
        <f t="shared" si="19"/>
        <v>Gray (Mean)</v>
      </c>
    </row>
    <row r="64" spans="1:31" x14ac:dyDescent="0.2">
      <c r="A64" s="9" t="s">
        <v>280</v>
      </c>
      <c r="B64" s="39">
        <v>93</v>
      </c>
      <c r="C64" s="299">
        <v>93</v>
      </c>
      <c r="D64" s="39">
        <v>8790</v>
      </c>
      <c r="E64" s="44">
        <v>1590</v>
      </c>
      <c r="F64" s="268">
        <f t="shared" si="0"/>
        <v>5.5283018867924527</v>
      </c>
      <c r="G64" s="78">
        <f t="shared" si="9"/>
        <v>-0.30158505778624567</v>
      </c>
      <c r="H64" s="247" t="str">
        <f t="shared" si="1"/>
        <v>0</v>
      </c>
      <c r="I64" s="82" t="str">
        <f t="shared" si="2"/>
        <v>Gray (Mean Turnover)</v>
      </c>
      <c r="J64" s="264">
        <v>3.4047109207708779</v>
      </c>
      <c r="K64" s="263">
        <v>2</v>
      </c>
      <c r="L64" s="9" t="s">
        <v>210</v>
      </c>
      <c r="M64" s="264">
        <v>0.79431929480901076</v>
      </c>
      <c r="N64" s="8">
        <v>1.1374010008852589</v>
      </c>
      <c r="O64" s="263">
        <v>1</v>
      </c>
      <c r="P64" s="9" t="s">
        <v>224</v>
      </c>
      <c r="Q64" s="50">
        <v>379</v>
      </c>
      <c r="R64" s="50">
        <v>481</v>
      </c>
      <c r="S64" s="50">
        <v>860</v>
      </c>
      <c r="T64" s="277">
        <f t="shared" si="16"/>
        <v>0.54088050314465408</v>
      </c>
      <c r="U64" s="63">
        <f t="shared" si="10"/>
        <v>1.7476574736609873</v>
      </c>
      <c r="V64" s="247" t="str">
        <f t="shared" si="4"/>
        <v>1</v>
      </c>
      <c r="W64" s="82" t="str">
        <f t="shared" si="5"/>
        <v>Orange (Higher than Mean)</v>
      </c>
      <c r="X64" s="48">
        <v>32</v>
      </c>
      <c r="Y64" s="263">
        <f>E64/X64</f>
        <v>49.6875</v>
      </c>
      <c r="Z64" s="279" t="s">
        <v>267</v>
      </c>
      <c r="AA64" s="44">
        <v>3605083</v>
      </c>
      <c r="AB64" s="281">
        <f t="shared" si="11"/>
        <v>44.104393712988021</v>
      </c>
      <c r="AC64" s="59">
        <f t="shared" si="12"/>
        <v>-0.27062367112710456</v>
      </c>
      <c r="AD64" s="247" t="str">
        <f t="shared" si="7"/>
        <v>0</v>
      </c>
      <c r="AE64" s="10" t="str">
        <f t="shared" si="19"/>
        <v>Gray (Mean)</v>
      </c>
    </row>
    <row r="65" spans="1:31" x14ac:dyDescent="0.2">
      <c r="A65" s="9" t="s">
        <v>172</v>
      </c>
      <c r="B65" s="39">
        <v>94</v>
      </c>
      <c r="C65" s="299">
        <v>94</v>
      </c>
      <c r="D65" s="39">
        <v>3238</v>
      </c>
      <c r="E65" s="44">
        <v>347</v>
      </c>
      <c r="F65" s="268">
        <f t="shared" si="0"/>
        <v>9.3314121037463984</v>
      </c>
      <c r="G65" s="78">
        <f t="shared" si="9"/>
        <v>1.1219556297145046</v>
      </c>
      <c r="H65" s="247" t="str">
        <f t="shared" si="1"/>
        <v>1</v>
      </c>
      <c r="I65" s="82" t="str">
        <f t="shared" si="2"/>
        <v>Orange (Higher than Mean Turnover)</v>
      </c>
      <c r="J65" s="264">
        <v>2.0654761904761898</v>
      </c>
      <c r="K65" s="263">
        <v>1</v>
      </c>
      <c r="L65" s="9" t="s">
        <v>209</v>
      </c>
      <c r="M65" s="264">
        <v>0.89930555555555558</v>
      </c>
      <c r="N65" s="8">
        <v>1.7301941092499888</v>
      </c>
      <c r="O65" s="263">
        <v>1</v>
      </c>
      <c r="P65" s="9" t="s">
        <v>224</v>
      </c>
      <c r="Q65" s="50">
        <v>19</v>
      </c>
      <c r="R65" s="50">
        <v>87</v>
      </c>
      <c r="S65" s="50">
        <v>106</v>
      </c>
      <c r="T65" s="277">
        <f t="shared" si="16"/>
        <v>0.30547550432276654</v>
      </c>
      <c r="U65" s="63">
        <f>(T65-$T$71)/$T$72</f>
        <v>7.5033289003497997E-2</v>
      </c>
      <c r="V65" s="247" t="str">
        <f t="shared" si="4"/>
        <v>0</v>
      </c>
      <c r="W65" s="82" t="str">
        <f t="shared" si="5"/>
        <v>Gray (Mean)</v>
      </c>
      <c r="X65" s="48">
        <v>11</v>
      </c>
      <c r="Y65" s="263">
        <f>E65/X65</f>
        <v>31.545454545454547</v>
      </c>
      <c r="Z65" s="279" t="s">
        <v>267</v>
      </c>
      <c r="AA65" s="44">
        <v>1390042</v>
      </c>
      <c r="AB65" s="281">
        <f t="shared" si="11"/>
        <v>24.963274490986599</v>
      </c>
      <c r="AC65" s="59">
        <f t="shared" si="12"/>
        <v>-1.2520927220198941</v>
      </c>
      <c r="AD65" s="247" t="str">
        <f t="shared" si="7"/>
        <v>-1</v>
      </c>
      <c r="AE65" s="10" t="str">
        <f t="shared" si="19"/>
        <v>Green (Lower than Mean)</v>
      </c>
    </row>
    <row r="66" spans="1:31" s="106" customFormat="1" x14ac:dyDescent="0.2">
      <c r="A66" s="235" t="s">
        <v>229</v>
      </c>
      <c r="B66" s="236">
        <v>33</v>
      </c>
      <c r="C66" s="235">
        <v>33.299999999999997</v>
      </c>
      <c r="D66" s="177">
        <v>2388</v>
      </c>
      <c r="E66" s="177">
        <v>1068</v>
      </c>
      <c r="F66" s="268">
        <f>D66/E66</f>
        <v>2.2359550561797752</v>
      </c>
      <c r="G66" s="178">
        <f t="shared" si="9"/>
        <v>-1.5339421033033525</v>
      </c>
      <c r="H66" s="247" t="str">
        <f t="shared" ref="H66:H67" si="20">IF(G66&gt;=2,"2",(IF(G66&gt;1,"1",(IF(G66&gt;-1,"0","-1")))))</f>
        <v>-1</v>
      </c>
      <c r="I66" s="196" t="str">
        <f t="shared" ref="I66:I67" si="21">IF(G66&gt;=2,"Red (Much Higher Turnover)",(IF(G66&gt;1,"Orange (Higher than Mean Turnover)",(IF(G66&gt;-1,"Gray (Mean Turnover)","Green (Lower than Mean Turnover)")))))</f>
        <v>Green (Lower than Mean Turnover)</v>
      </c>
      <c r="J66" s="264">
        <v>1.948905109489051</v>
      </c>
      <c r="K66" s="263">
        <v>1</v>
      </c>
      <c r="L66" s="106" t="s">
        <v>209</v>
      </c>
      <c r="M66" s="264">
        <v>0.49</v>
      </c>
      <c r="N66" s="178">
        <v>-0.53118215134941993</v>
      </c>
      <c r="O66" s="263">
        <v>0</v>
      </c>
      <c r="P66" s="106" t="s">
        <v>179</v>
      </c>
      <c r="Q66" s="237">
        <v>43</v>
      </c>
      <c r="R66" s="177">
        <v>411</v>
      </c>
      <c r="S66" s="237">
        <f>Q66+R66</f>
        <v>454</v>
      </c>
      <c r="T66" s="277">
        <f t="shared" ref="T66:T69" si="22">S66/E66</f>
        <v>0.42509363295880148</v>
      </c>
      <c r="U66" s="238">
        <f>(T66-$T$71)/$T$72</f>
        <v>0.92495651018150082</v>
      </c>
      <c r="V66" s="247" t="str">
        <f t="shared" ref="V66:V68" si="23">IF(U66&gt;2,"2",(IF(U66&gt;1,"1",(IF(U66&gt;-0.99,"0",(IF(U66&gt;-2,"-1","-2")))))))</f>
        <v>0</v>
      </c>
      <c r="W66" s="196" t="str">
        <f t="shared" ref="W66:W68" si="24">IF(U66&gt;2,"Red (Much Higher than Mean)",(IF(U66&gt;1,"Orange (Higher than Mean)",(IF(U66&gt;-0.99,"Gray (Mean)",(IF(U66&gt;-2,"Green (Lower than Mean)","Blue (Much Lower than Mean)")))))))</f>
        <v>Gray (Mean)</v>
      </c>
      <c r="X66" s="239">
        <v>30</v>
      </c>
      <c r="Y66" s="263">
        <f>E66/X66</f>
        <v>35.6</v>
      </c>
      <c r="Z66" s="279" t="s">
        <v>267</v>
      </c>
      <c r="AB66" s="249"/>
      <c r="AC66" s="240"/>
      <c r="AD66" s="268"/>
      <c r="AE66" s="179"/>
    </row>
    <row r="67" spans="1:31" s="106" customFormat="1" x14ac:dyDescent="0.2">
      <c r="A67" s="235" t="s">
        <v>230</v>
      </c>
      <c r="B67" s="236">
        <v>33</v>
      </c>
      <c r="C67" s="235">
        <v>33.4</v>
      </c>
      <c r="D67" s="177">
        <v>4594</v>
      </c>
      <c r="E67" s="177">
        <v>2186</v>
      </c>
      <c r="F67" s="268">
        <f t="shared" ref="F67:F69" si="25">D67/E67</f>
        <v>2.1015553522415371</v>
      </c>
      <c r="G67" s="178">
        <f t="shared" ref="G67:G69" si="26">(F67-$F$71)/$F$72</f>
        <v>-1.5842492035528357</v>
      </c>
      <c r="H67" s="247" t="str">
        <f t="shared" si="20"/>
        <v>-1</v>
      </c>
      <c r="I67" s="196" t="str">
        <f t="shared" si="21"/>
        <v>Green (Lower than Mean Turnover)</v>
      </c>
      <c r="J67" s="264">
        <v>1.093</v>
      </c>
      <c r="K67" s="263">
        <v>1</v>
      </c>
      <c r="L67" s="106" t="s">
        <v>209</v>
      </c>
      <c r="M67" s="264">
        <v>0.30579710144927535</v>
      </c>
      <c r="N67" s="178">
        <v>-1.5789733214899031</v>
      </c>
      <c r="O67" s="263">
        <v>-1</v>
      </c>
      <c r="P67" s="106" t="s">
        <v>180</v>
      </c>
      <c r="Q67" s="237">
        <v>142</v>
      </c>
      <c r="R67" s="177">
        <v>327</v>
      </c>
      <c r="S67" s="237">
        <f t="shared" ref="S67:S69" si="27">Q67+R67</f>
        <v>469</v>
      </c>
      <c r="T67" s="277">
        <f t="shared" si="22"/>
        <v>0.21454711802378773</v>
      </c>
      <c r="U67" s="238">
        <f t="shared" ref="U67:U69" si="28">(T67-$T$71)/$T$72</f>
        <v>-0.57104057840245481</v>
      </c>
      <c r="V67" s="247" t="str">
        <f t="shared" si="23"/>
        <v>0</v>
      </c>
      <c r="W67" s="196" t="str">
        <f t="shared" si="24"/>
        <v>Gray (Mean)</v>
      </c>
      <c r="X67" s="239">
        <v>76</v>
      </c>
      <c r="Y67" s="263">
        <f>E67/X67</f>
        <v>28.763157894736842</v>
      </c>
      <c r="Z67" s="279" t="s">
        <v>267</v>
      </c>
      <c r="AA67" s="107"/>
      <c r="AB67" s="249"/>
      <c r="AC67" s="107"/>
      <c r="AD67" s="268"/>
      <c r="AE67" s="179"/>
    </row>
    <row r="68" spans="1:31" s="106" customFormat="1" x14ac:dyDescent="0.2">
      <c r="A68" s="235" t="s">
        <v>231</v>
      </c>
      <c r="B68" s="236">
        <v>33</v>
      </c>
      <c r="C68" s="235">
        <v>33.5</v>
      </c>
      <c r="D68" s="177">
        <v>2663</v>
      </c>
      <c r="E68" s="177">
        <v>512</v>
      </c>
      <c r="F68" s="268">
        <f t="shared" si="25"/>
        <v>5.201171875</v>
      </c>
      <c r="G68" s="178">
        <f t="shared" si="26"/>
        <v>-0.42403296366422455</v>
      </c>
      <c r="H68" s="247" t="str">
        <f>IF(G68&gt;=2,"2",(IF(G68&gt;1,"1",(IF(G68&gt;-1,"0","-1")))))</f>
        <v>0</v>
      </c>
      <c r="I68" s="196" t="str">
        <f>IF(G68&gt;=2,"Red (Much Higher Turnover)",(IF(G68&gt;1,"Orange (Higher than Mean Turnover)",(IF(G68&gt;-1,"Gray (Mean Turnover)","Green (Lower than Mean Turnover)")))))</f>
        <v>Gray (Mean Turnover)</v>
      </c>
      <c r="J68" s="264">
        <v>2.56</v>
      </c>
      <c r="K68" s="263">
        <v>2</v>
      </c>
      <c r="L68" s="106" t="s">
        <v>210</v>
      </c>
      <c r="M68" s="264">
        <v>0.5085158150851582</v>
      </c>
      <c r="N68" s="178">
        <v>-0.42585966344709042</v>
      </c>
      <c r="O68" s="263">
        <v>0</v>
      </c>
      <c r="P68" s="106" t="s">
        <v>179</v>
      </c>
      <c r="Q68" s="237">
        <v>4</v>
      </c>
      <c r="R68" s="177">
        <v>113</v>
      </c>
      <c r="S68" s="237">
        <f t="shared" si="27"/>
        <v>117</v>
      </c>
      <c r="T68" s="277">
        <f t="shared" si="22"/>
        <v>0.228515625</v>
      </c>
      <c r="U68" s="238">
        <f t="shared" si="28"/>
        <v>-0.47179008368527492</v>
      </c>
      <c r="V68" s="247" t="str">
        <f t="shared" si="23"/>
        <v>0</v>
      </c>
      <c r="W68" s="196" t="str">
        <f t="shared" si="24"/>
        <v>Gray (Mean)</v>
      </c>
      <c r="X68" s="239">
        <v>10</v>
      </c>
      <c r="Y68" s="263">
        <f>E68/X68</f>
        <v>51.2</v>
      </c>
      <c r="Z68" s="279" t="s">
        <v>296</v>
      </c>
      <c r="AA68" s="107"/>
      <c r="AB68" s="249"/>
      <c r="AC68" s="107"/>
      <c r="AD68" s="268"/>
      <c r="AE68" s="179"/>
    </row>
    <row r="69" spans="1:31" s="106" customFormat="1" x14ac:dyDescent="0.2">
      <c r="A69" s="235" t="s">
        <v>232</v>
      </c>
      <c r="B69" s="236">
        <v>33</v>
      </c>
      <c r="C69" s="235">
        <v>33.6</v>
      </c>
      <c r="D69" s="177">
        <v>1980</v>
      </c>
      <c r="E69" s="177">
        <v>1716</v>
      </c>
      <c r="F69" s="268">
        <f t="shared" si="25"/>
        <v>1.1538461538461537</v>
      </c>
      <c r="G69" s="178">
        <f t="shared" si="26"/>
        <v>-1.9389858603608248</v>
      </c>
      <c r="H69" s="247" t="str">
        <f>IF(G69&gt;=2,"2",(IF(G69&gt;1,"1",(IF(G69&gt;-1,"0","-1")))))</f>
        <v>-1</v>
      </c>
      <c r="I69" s="196" t="str">
        <f>IF(G69&gt;=2,"Red (Much Higher Turnover)",(IF(G69&gt;1,"Orange (Higher than Mean Turnover)",(IF(G69&gt;-1,"Gray (Mean Turnover)","Green (Lower than Mean Turnover)")))))</f>
        <v>Green (Lower than Mean Turnover)</v>
      </c>
      <c r="J69" s="264">
        <v>1.716</v>
      </c>
      <c r="K69" s="263">
        <v>1</v>
      </c>
      <c r="L69" s="106" t="s">
        <v>209</v>
      </c>
      <c r="M69" s="264">
        <v>0.49763033175355448</v>
      </c>
      <c r="N69" s="178">
        <v>-0.48777895683120054</v>
      </c>
      <c r="O69" s="263">
        <v>0</v>
      </c>
      <c r="P69" s="106" t="s">
        <v>179</v>
      </c>
      <c r="Q69" s="177">
        <v>45</v>
      </c>
      <c r="R69" s="177">
        <v>155</v>
      </c>
      <c r="S69" s="237">
        <f t="shared" si="27"/>
        <v>200</v>
      </c>
      <c r="T69" s="277">
        <f t="shared" si="22"/>
        <v>0.11655011655011654</v>
      </c>
      <c r="U69" s="238">
        <f t="shared" si="28"/>
        <v>-1.2673391086337413</v>
      </c>
      <c r="V69" s="247" t="str">
        <f>IF(U69&gt;2,"2",(IF(U69&gt;1,"1",(IF(U69&gt;-0.99,"0",(IF(U69&gt;-2,"-1","-2")))))))</f>
        <v>-1</v>
      </c>
      <c r="W69" s="196" t="str">
        <f>IF(U69&gt;2,"Red (Much Higher than Mean)",(IF(U69&gt;1,"Orange (Higher than Mean)",(IF(U69&gt;-0.99,"Gray (Mean)",(IF(U69&gt;-2,"Green (Lower than Mean)","Blue (Much Lower than Mean)")))))))</f>
        <v>Green (Lower than Mean)</v>
      </c>
      <c r="X69" s="177"/>
      <c r="Y69" s="263"/>
      <c r="Z69" s="249"/>
      <c r="AB69" s="249"/>
      <c r="AD69" s="268"/>
      <c r="AE69" s="179"/>
    </row>
    <row r="70" spans="1:31" x14ac:dyDescent="0.2">
      <c r="A70" s="9" t="s">
        <v>272</v>
      </c>
      <c r="B70" s="39"/>
      <c r="D70" s="39">
        <f>SUM(D2:D69)</f>
        <v>485274</v>
      </c>
      <c r="E70" s="39">
        <f>SUM(E2:E69)</f>
        <v>76614</v>
      </c>
      <c r="F70" s="268"/>
      <c r="J70" s="264"/>
      <c r="S70" s="9">
        <f>SUM(S2:S69)</f>
        <v>24563</v>
      </c>
      <c r="T70" s="277"/>
      <c r="X70" s="39"/>
      <c r="Y70" s="39">
        <f>SUM(Y2:Y69)</f>
        <v>5925.0442821993056</v>
      </c>
      <c r="AA70" s="44">
        <f>SUM(AA2:AA65)</f>
        <v>144043697</v>
      </c>
      <c r="AB70" s="53">
        <f>SUM(AB2:AB65)</f>
        <v>2909.1622520145265</v>
      </c>
      <c r="AD70" s="8"/>
    </row>
    <row r="71" spans="1:31" s="180" customFormat="1" x14ac:dyDescent="0.2">
      <c r="A71" s="180" t="s">
        <v>225</v>
      </c>
      <c r="F71" s="268">
        <f>D70/E70</f>
        <v>6.3340120604589236</v>
      </c>
      <c r="G71" s="185"/>
      <c r="H71" s="185"/>
      <c r="I71" s="241"/>
      <c r="J71" s="264">
        <v>2.09</v>
      </c>
      <c r="M71" s="265">
        <v>0.59</v>
      </c>
      <c r="S71" s="180">
        <f>AVERAGE(S2:S65)</f>
        <v>364.421875</v>
      </c>
      <c r="T71" s="265">
        <f>AVERAGE(T2:T65)</f>
        <v>0.29491532501202211</v>
      </c>
      <c r="X71" s="182"/>
      <c r="Y71" s="263">
        <f>AVERAGE(Y2:Y65)</f>
        <v>90.773142567258887</v>
      </c>
      <c r="AB71" s="245">
        <v>49.382237113783603</v>
      </c>
      <c r="AD71" s="185"/>
      <c r="AE71" s="187"/>
    </row>
    <row r="72" spans="1:31" x14ac:dyDescent="0.2">
      <c r="A72" s="9" t="s">
        <v>246</v>
      </c>
      <c r="F72" s="8">
        <f>_xlfn.STDEV.S(F2:F69)</f>
        <v>2.6715851892023572</v>
      </c>
      <c r="M72" s="264">
        <v>0.18</v>
      </c>
      <c r="S72" s="9">
        <f>STDEV(S2:S65)</f>
        <v>543.7799451250828</v>
      </c>
      <c r="T72" s="9">
        <f>STDEV(T2:T65)</f>
        <v>0.14073992291944079</v>
      </c>
      <c r="X72" s="39"/>
      <c r="Y72" s="39">
        <f>STDEV(Y2:Y65)</f>
        <v>282.18474600252989</v>
      </c>
      <c r="AB72" s="53">
        <f>STDEV(AB2:AB65)</f>
        <v>19.502519416776085</v>
      </c>
      <c r="AD72" s="8"/>
    </row>
    <row r="73" spans="1:31" x14ac:dyDescent="0.2">
      <c r="H73" s="15" t="s">
        <v>240</v>
      </c>
      <c r="I73" s="37" t="s">
        <v>242</v>
      </c>
      <c r="K73" s="15" t="s">
        <v>240</v>
      </c>
      <c r="L73" s="37" t="s">
        <v>242</v>
      </c>
      <c r="AD73" s="8"/>
    </row>
    <row r="74" spans="1:31" x14ac:dyDescent="0.2">
      <c r="H74" s="8" t="s">
        <v>249</v>
      </c>
      <c r="I74" s="37">
        <v>48</v>
      </c>
      <c r="K74" s="16" t="s">
        <v>93</v>
      </c>
      <c r="L74" s="9">
        <v>3</v>
      </c>
      <c r="AD74" s="8"/>
    </row>
    <row r="75" spans="1:31" x14ac:dyDescent="0.2">
      <c r="H75" s="8" t="s">
        <v>206</v>
      </c>
      <c r="I75" s="37">
        <v>15</v>
      </c>
      <c r="K75" s="16" t="s">
        <v>207</v>
      </c>
      <c r="L75" s="9">
        <v>36</v>
      </c>
      <c r="AD75" s="8"/>
    </row>
    <row r="76" spans="1:31" x14ac:dyDescent="0.2">
      <c r="H76" s="8" t="s">
        <v>248</v>
      </c>
      <c r="I76" s="37">
        <v>5</v>
      </c>
      <c r="K76" s="16" t="s">
        <v>208</v>
      </c>
      <c r="L76" s="9">
        <v>23</v>
      </c>
      <c r="AD76" s="8"/>
    </row>
    <row r="77" spans="1:31" x14ac:dyDescent="0.2">
      <c r="K77" s="16" t="s">
        <v>241</v>
      </c>
      <c r="L77" s="9">
        <v>6</v>
      </c>
      <c r="AD77" s="8"/>
    </row>
    <row r="78" spans="1:31" x14ac:dyDescent="0.2">
      <c r="K78" s="17"/>
    </row>
    <row r="79" spans="1:31" ht="13.5" thickBot="1" x14ac:dyDescent="0.25">
      <c r="I79" s="37">
        <f>SUM(I74:I78)</f>
        <v>68</v>
      </c>
      <c r="K79" s="17"/>
      <c r="L79" s="9">
        <f>SUM(L74:L78)</f>
        <v>68</v>
      </c>
    </row>
    <row r="80" spans="1:31" x14ac:dyDescent="0.2">
      <c r="G80" s="218" t="s">
        <v>347</v>
      </c>
      <c r="H80" s="219"/>
      <c r="I80" s="220"/>
      <c r="J80" s="224" t="s">
        <v>239</v>
      </c>
      <c r="K80" s="174"/>
      <c r="L80" s="195"/>
      <c r="N80" s="173" t="s">
        <v>348</v>
      </c>
      <c r="O80" s="174"/>
      <c r="P80" s="195"/>
      <c r="U80" s="173" t="s">
        <v>349</v>
      </c>
      <c r="V80" s="174"/>
      <c r="W80" s="195"/>
      <c r="Y80" s="173" t="s">
        <v>350</v>
      </c>
      <c r="Z80" s="195"/>
      <c r="AC80" s="173" t="s">
        <v>352</v>
      </c>
      <c r="AD80" s="174"/>
      <c r="AE80" s="215"/>
    </row>
    <row r="81" spans="1:31" ht="25.5" x14ac:dyDescent="0.2">
      <c r="G81" s="117" t="s">
        <v>94</v>
      </c>
      <c r="H81" s="40" t="s">
        <v>250</v>
      </c>
      <c r="I81" s="156" t="s">
        <v>216</v>
      </c>
      <c r="J81" s="117" t="s">
        <v>94</v>
      </c>
      <c r="K81" s="40" t="s">
        <v>250</v>
      </c>
      <c r="L81" s="118" t="s">
        <v>216</v>
      </c>
      <c r="N81" s="202" t="s">
        <v>94</v>
      </c>
      <c r="O81" s="40" t="s">
        <v>250</v>
      </c>
      <c r="P81" s="118" t="s">
        <v>216</v>
      </c>
      <c r="T81" s="15"/>
      <c r="U81" s="117" t="s">
        <v>94</v>
      </c>
      <c r="V81" s="40" t="s">
        <v>250</v>
      </c>
      <c r="W81" s="118" t="s">
        <v>216</v>
      </c>
      <c r="Y81" s="145" t="s">
        <v>94</v>
      </c>
      <c r="Z81" s="118" t="s">
        <v>216</v>
      </c>
      <c r="AC81" s="155" t="s">
        <v>94</v>
      </c>
      <c r="AD81" s="75" t="s">
        <v>250</v>
      </c>
      <c r="AE81" s="146" t="s">
        <v>216</v>
      </c>
    </row>
    <row r="82" spans="1:31" x14ac:dyDescent="0.2">
      <c r="G82" s="109" t="s">
        <v>25</v>
      </c>
      <c r="H82" s="9">
        <v>-1</v>
      </c>
      <c r="I82" s="156" t="s">
        <v>180</v>
      </c>
      <c r="J82" s="109" t="s">
        <v>93</v>
      </c>
      <c r="K82" s="9">
        <v>0</v>
      </c>
      <c r="L82" s="225" t="s">
        <v>141</v>
      </c>
      <c r="N82" s="109" t="s">
        <v>25</v>
      </c>
      <c r="O82" s="9">
        <v>-1</v>
      </c>
      <c r="P82" s="156" t="s">
        <v>180</v>
      </c>
      <c r="U82" s="109" t="s">
        <v>302</v>
      </c>
      <c r="V82" s="9">
        <v>-2</v>
      </c>
      <c r="W82" s="229" t="s">
        <v>299</v>
      </c>
      <c r="Y82" s="202" t="s">
        <v>96</v>
      </c>
      <c r="Z82" s="230" t="s">
        <v>268</v>
      </c>
      <c r="AC82" s="109" t="s">
        <v>25</v>
      </c>
      <c r="AD82" s="76">
        <v>-1</v>
      </c>
      <c r="AE82" s="147" t="s">
        <v>180</v>
      </c>
    </row>
    <row r="83" spans="1:31" x14ac:dyDescent="0.2">
      <c r="G83" s="109" t="s">
        <v>140</v>
      </c>
      <c r="H83" s="9">
        <v>0</v>
      </c>
      <c r="I83" s="156" t="s">
        <v>179</v>
      </c>
      <c r="J83" s="216" t="s">
        <v>207</v>
      </c>
      <c r="K83" s="9">
        <v>1</v>
      </c>
      <c r="L83" s="110" t="s">
        <v>209</v>
      </c>
      <c r="N83" s="109" t="s">
        <v>140</v>
      </c>
      <c r="O83" s="9">
        <v>0</v>
      </c>
      <c r="P83" s="156" t="s">
        <v>179</v>
      </c>
      <c r="U83" s="109" t="s">
        <v>142</v>
      </c>
      <c r="V83" s="28">
        <v>-0.57104057840245481</v>
      </c>
      <c r="W83" s="229" t="s">
        <v>180</v>
      </c>
      <c r="Y83" s="231" t="s">
        <v>95</v>
      </c>
      <c r="Z83" s="232" t="s">
        <v>267</v>
      </c>
      <c r="AC83" s="109" t="s">
        <v>24</v>
      </c>
      <c r="AD83" s="76">
        <v>0</v>
      </c>
      <c r="AE83" s="147" t="s">
        <v>179</v>
      </c>
    </row>
    <row r="84" spans="1:31" ht="13.5" thickBot="1" x14ac:dyDescent="0.25">
      <c r="G84" s="216" t="s">
        <v>91</v>
      </c>
      <c r="H84" s="9">
        <v>1</v>
      </c>
      <c r="I84" s="156" t="s">
        <v>224</v>
      </c>
      <c r="J84" s="226" t="s">
        <v>208</v>
      </c>
      <c r="K84" s="58">
        <v>2</v>
      </c>
      <c r="L84" s="110" t="s">
        <v>210</v>
      </c>
      <c r="N84" s="228" t="s">
        <v>91</v>
      </c>
      <c r="O84" s="113">
        <v>1</v>
      </c>
      <c r="P84" s="223" t="s">
        <v>224</v>
      </c>
      <c r="U84" s="109" t="s">
        <v>24</v>
      </c>
      <c r="V84" s="28">
        <v>7.5033289003497997E-2</v>
      </c>
      <c r="W84" s="229" t="s">
        <v>179</v>
      </c>
      <c r="Y84" s="231" t="s">
        <v>143</v>
      </c>
      <c r="Z84" s="230" t="s">
        <v>296</v>
      </c>
      <c r="AC84" s="176" t="s">
        <v>91</v>
      </c>
      <c r="AD84" s="76">
        <v>1</v>
      </c>
      <c r="AE84" s="147" t="s">
        <v>224</v>
      </c>
    </row>
    <row r="85" spans="1:31" ht="13.5" thickBot="1" x14ac:dyDescent="0.25">
      <c r="G85" s="221" t="s">
        <v>92</v>
      </c>
      <c r="H85" s="222">
        <v>2</v>
      </c>
      <c r="I85" s="223" t="s">
        <v>346</v>
      </c>
      <c r="J85" s="227" t="s">
        <v>241</v>
      </c>
      <c r="K85" s="113">
        <v>3</v>
      </c>
      <c r="L85" s="114" t="s">
        <v>211</v>
      </c>
      <c r="U85" s="216" t="s">
        <v>91</v>
      </c>
      <c r="V85" s="9">
        <v>1</v>
      </c>
      <c r="W85" s="110" t="s">
        <v>224</v>
      </c>
      <c r="Y85" s="204" t="s">
        <v>144</v>
      </c>
      <c r="Z85" s="233" t="s">
        <v>351</v>
      </c>
      <c r="AC85" s="112" t="s">
        <v>21</v>
      </c>
      <c r="AD85" s="113">
        <v>2</v>
      </c>
      <c r="AE85" s="234" t="s">
        <v>228</v>
      </c>
    </row>
    <row r="86" spans="1:31" ht="13.5" thickBot="1" x14ac:dyDescent="0.25">
      <c r="U86" s="221" t="s">
        <v>92</v>
      </c>
      <c r="V86" s="113">
        <v>2</v>
      </c>
      <c r="W86" s="217" t="s">
        <v>228</v>
      </c>
      <c r="AC86" s="23" t="s">
        <v>48</v>
      </c>
      <c r="AD86" s="23" t="s">
        <v>49</v>
      </c>
    </row>
    <row r="87" spans="1:31" ht="15" x14ac:dyDescent="0.25">
      <c r="A87" t="s">
        <v>145</v>
      </c>
      <c r="E87">
        <v>79280</v>
      </c>
      <c r="J87" s="242">
        <v>2.09</v>
      </c>
      <c r="AB87" s="93">
        <v>49</v>
      </c>
      <c r="AC87" s="98">
        <v>43040</v>
      </c>
      <c r="AD87" t="s">
        <v>50</v>
      </c>
    </row>
    <row r="88" spans="1:31" ht="15" x14ac:dyDescent="0.25">
      <c r="A88" t="s">
        <v>146</v>
      </c>
      <c r="E88">
        <v>419623</v>
      </c>
      <c r="J88" s="95">
        <f>E88/366781</f>
        <v>1.144069621926981</v>
      </c>
      <c r="AB88">
        <v>33</v>
      </c>
      <c r="AC88" s="98">
        <v>42339</v>
      </c>
      <c r="AD88" t="s">
        <v>50</v>
      </c>
    </row>
    <row r="89" spans="1:31" ht="15" x14ac:dyDescent="0.25">
      <c r="A89" t="s">
        <v>148</v>
      </c>
      <c r="E89">
        <v>18881</v>
      </c>
      <c r="J89" s="95">
        <f>E89/10608</f>
        <v>1.7798831070889893</v>
      </c>
      <c r="AB89">
        <v>65</v>
      </c>
      <c r="AC89" s="98">
        <v>42887</v>
      </c>
      <c r="AD89" t="s">
        <v>50</v>
      </c>
    </row>
    <row r="90" spans="1:31" ht="15" x14ac:dyDescent="0.25">
      <c r="A90" t="s">
        <v>147</v>
      </c>
      <c r="E90">
        <v>84315</v>
      </c>
      <c r="J90" s="95">
        <f>E90/46705</f>
        <v>1.805267102023338</v>
      </c>
      <c r="AB90">
        <v>44</v>
      </c>
      <c r="AC90" s="98">
        <v>42705</v>
      </c>
      <c r="AD90" t="s">
        <v>50</v>
      </c>
    </row>
    <row r="91" spans="1:31" ht="15" x14ac:dyDescent="0.25">
      <c r="A91" t="s">
        <v>149</v>
      </c>
      <c r="E91">
        <v>20598</v>
      </c>
      <c r="J91" s="95">
        <f>E91/11762</f>
        <v>1.7512327835402142</v>
      </c>
      <c r="AB91">
        <v>94</v>
      </c>
      <c r="AC91" s="98">
        <v>43070</v>
      </c>
      <c r="AD91" t="s">
        <v>50</v>
      </c>
    </row>
  </sheetData>
  <sortState ref="A2:O65">
    <sortCondition ref="A2:A65"/>
  </sortState>
  <phoneticPr fontId="7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L65"/>
  <sheetViews>
    <sheetView workbookViewId="0">
      <selection activeCell="L4" sqref="L4"/>
    </sheetView>
  </sheetViews>
  <sheetFormatPr defaultColWidth="11.42578125" defaultRowHeight="12.75" x14ac:dyDescent="0.2"/>
  <cols>
    <col min="1" max="1" width="11.42578125" style="44"/>
    <col min="2" max="2" width="16.28515625" style="44" customWidth="1"/>
    <col min="3" max="4" width="11.42578125" style="44"/>
    <col min="5" max="5" width="14" style="44" customWidth="1"/>
    <col min="6" max="6" width="11.85546875" style="44" customWidth="1"/>
    <col min="7" max="7" width="12" style="44" customWidth="1"/>
    <col min="8" max="11" width="11.42578125" style="44"/>
    <col min="12" max="12" width="15" style="44" customWidth="1"/>
    <col min="13" max="16384" width="11.42578125" style="44"/>
  </cols>
  <sheetData>
    <row r="1" spans="1:12" ht="25.5" x14ac:dyDescent="0.2">
      <c r="A1" s="29" t="s">
        <v>78</v>
      </c>
      <c r="B1" s="30" t="s">
        <v>79</v>
      </c>
      <c r="C1" s="31" t="s">
        <v>80</v>
      </c>
      <c r="D1" s="31" t="s">
        <v>81</v>
      </c>
      <c r="E1" s="44" t="s">
        <v>82</v>
      </c>
      <c r="F1" s="44" t="s">
        <v>83</v>
      </c>
      <c r="G1" s="44" t="s">
        <v>84</v>
      </c>
      <c r="H1" s="44" t="s">
        <v>266</v>
      </c>
    </row>
    <row r="2" spans="1:12" x14ac:dyDescent="0.2">
      <c r="A2" s="33" t="s">
        <v>8</v>
      </c>
      <c r="B2" s="33" t="s">
        <v>8</v>
      </c>
      <c r="C2" s="34">
        <v>1</v>
      </c>
      <c r="D2" s="35">
        <v>36</v>
      </c>
      <c r="E2" s="44">
        <v>46</v>
      </c>
      <c r="F2" s="44">
        <v>127</v>
      </c>
      <c r="G2" s="44">
        <f t="shared" ref="G2:G33" si="0">F2+E2</f>
        <v>173</v>
      </c>
      <c r="H2" s="4">
        <v>14</v>
      </c>
      <c r="J2" s="51" t="s">
        <v>226</v>
      </c>
    </row>
    <row r="3" spans="1:12" ht="25.5" x14ac:dyDescent="0.2">
      <c r="A3" s="33" t="s">
        <v>132</v>
      </c>
      <c r="B3" s="33" t="s">
        <v>132</v>
      </c>
      <c r="C3" s="34">
        <v>3</v>
      </c>
      <c r="D3" s="35">
        <v>58</v>
      </c>
      <c r="E3" s="44">
        <v>0</v>
      </c>
      <c r="F3" s="44">
        <v>31</v>
      </c>
      <c r="G3" s="44">
        <f t="shared" si="0"/>
        <v>31</v>
      </c>
      <c r="H3" s="4">
        <v>5</v>
      </c>
      <c r="J3" s="18" t="s">
        <v>60</v>
      </c>
      <c r="K3" s="18" t="s">
        <v>227</v>
      </c>
      <c r="L3" s="14" t="s">
        <v>250</v>
      </c>
    </row>
    <row r="4" spans="1:12" x14ac:dyDescent="0.2">
      <c r="A4" s="33" t="s">
        <v>154</v>
      </c>
      <c r="B4" s="33" t="s">
        <v>154</v>
      </c>
      <c r="C4" s="34">
        <v>4</v>
      </c>
      <c r="D4" s="35">
        <v>49</v>
      </c>
      <c r="E4" s="44">
        <v>21</v>
      </c>
      <c r="F4" s="44">
        <v>60</v>
      </c>
      <c r="G4" s="44">
        <f t="shared" si="0"/>
        <v>81</v>
      </c>
      <c r="H4" s="4">
        <v>10</v>
      </c>
      <c r="J4" s="19" t="e">
        <f>(I4-$Q$66)/$Q$67</f>
        <v>#DIV/0!</v>
      </c>
      <c r="K4" s="52" t="e">
        <f>ROUND(J4,0)</f>
        <v>#DIV/0!</v>
      </c>
      <c r="L4" s="2" t="e">
        <f>IF(K4&gt;0,"Orange (Higher than Mean)",(IF(K4&lt;0,"Green (Lower than Mean)","Gray (Mean)")))</f>
        <v>#DIV/0!</v>
      </c>
    </row>
    <row r="5" spans="1:12" x14ac:dyDescent="0.2">
      <c r="A5" s="32" t="s">
        <v>150</v>
      </c>
      <c r="B5" s="33" t="s">
        <v>235</v>
      </c>
      <c r="C5" s="34">
        <v>6</v>
      </c>
      <c r="D5" s="35">
        <v>44</v>
      </c>
      <c r="E5" s="44">
        <v>95</v>
      </c>
      <c r="F5" s="44">
        <v>148</v>
      </c>
      <c r="G5" s="44">
        <f t="shared" si="0"/>
        <v>243</v>
      </c>
      <c r="H5" s="4">
        <v>67</v>
      </c>
    </row>
    <row r="6" spans="1:12" x14ac:dyDescent="0.2">
      <c r="A6" s="33" t="s">
        <v>183</v>
      </c>
      <c r="B6" s="33" t="s">
        <v>183</v>
      </c>
      <c r="C6" s="34">
        <v>9</v>
      </c>
      <c r="D6" s="35">
        <v>45</v>
      </c>
      <c r="E6" s="44">
        <v>17</v>
      </c>
      <c r="F6" s="44">
        <v>30</v>
      </c>
      <c r="G6" s="44">
        <f t="shared" si="0"/>
        <v>47</v>
      </c>
      <c r="H6" s="4">
        <v>16</v>
      </c>
    </row>
    <row r="7" spans="1:12" x14ac:dyDescent="0.2">
      <c r="A7" s="33" t="s">
        <v>161</v>
      </c>
      <c r="B7" s="33" t="s">
        <v>161</v>
      </c>
      <c r="C7" s="34">
        <v>10</v>
      </c>
      <c r="D7" s="35">
        <v>24</v>
      </c>
      <c r="E7" s="44">
        <v>416</v>
      </c>
      <c r="F7" s="44">
        <v>456</v>
      </c>
      <c r="G7" s="44">
        <f t="shared" si="0"/>
        <v>872</v>
      </c>
      <c r="H7" s="4">
        <v>6</v>
      </c>
    </row>
    <row r="8" spans="1:12" x14ac:dyDescent="0.2">
      <c r="A8" s="33" t="s">
        <v>135</v>
      </c>
      <c r="B8" s="33" t="s">
        <v>135</v>
      </c>
      <c r="C8" s="34">
        <v>12</v>
      </c>
      <c r="D8" s="35">
        <v>53</v>
      </c>
      <c r="E8" s="44">
        <v>94</v>
      </c>
      <c r="F8" s="44">
        <v>354</v>
      </c>
      <c r="G8" s="44">
        <f t="shared" si="0"/>
        <v>448</v>
      </c>
      <c r="H8" s="4">
        <v>30</v>
      </c>
    </row>
    <row r="9" spans="1:12" x14ac:dyDescent="0.2">
      <c r="A9" s="33" t="s">
        <v>134</v>
      </c>
      <c r="B9" s="33" t="s">
        <v>134</v>
      </c>
      <c r="C9" s="34">
        <v>13</v>
      </c>
      <c r="D9" s="35">
        <v>52</v>
      </c>
      <c r="E9" s="44">
        <v>0</v>
      </c>
      <c r="F9" s="44">
        <v>74</v>
      </c>
      <c r="G9" s="44">
        <f t="shared" si="0"/>
        <v>74</v>
      </c>
      <c r="H9" s="4">
        <v>14</v>
      </c>
    </row>
    <row r="10" spans="1:12" x14ac:dyDescent="0.2">
      <c r="A10" s="33" t="s">
        <v>191</v>
      </c>
      <c r="B10" s="33" t="s">
        <v>191</v>
      </c>
      <c r="C10" s="34">
        <v>70</v>
      </c>
      <c r="D10" s="35">
        <v>19</v>
      </c>
      <c r="E10" s="44">
        <v>25</v>
      </c>
      <c r="F10" s="44">
        <v>382</v>
      </c>
      <c r="G10" s="44">
        <f t="shared" si="0"/>
        <v>407</v>
      </c>
      <c r="H10" s="4">
        <v>12</v>
      </c>
    </row>
    <row r="11" spans="1:12" x14ac:dyDescent="0.2">
      <c r="A11" s="32" t="s">
        <v>290</v>
      </c>
      <c r="B11" s="33" t="s">
        <v>236</v>
      </c>
      <c r="C11" s="34">
        <v>15</v>
      </c>
      <c r="D11" s="35">
        <v>50</v>
      </c>
      <c r="E11" s="44">
        <v>122</v>
      </c>
      <c r="F11" s="44">
        <v>542</v>
      </c>
      <c r="G11" s="44">
        <f t="shared" si="0"/>
        <v>664</v>
      </c>
      <c r="H11" s="4">
        <v>58</v>
      </c>
    </row>
    <row r="12" spans="1:12" x14ac:dyDescent="0.2">
      <c r="A12" s="33" t="s">
        <v>15</v>
      </c>
      <c r="B12" s="33" t="s">
        <v>15</v>
      </c>
      <c r="C12" s="34">
        <v>18</v>
      </c>
      <c r="D12" s="35">
        <v>43</v>
      </c>
      <c r="E12" s="44">
        <v>22</v>
      </c>
      <c r="F12" s="44">
        <v>83</v>
      </c>
      <c r="G12" s="44">
        <f t="shared" si="0"/>
        <v>105</v>
      </c>
      <c r="H12" s="4">
        <v>28</v>
      </c>
    </row>
    <row r="13" spans="1:12" x14ac:dyDescent="0.2">
      <c r="A13" s="32" t="s">
        <v>133</v>
      </c>
      <c r="B13" s="33" t="s">
        <v>237</v>
      </c>
      <c r="C13" s="34">
        <v>19</v>
      </c>
      <c r="D13" s="35">
        <v>51</v>
      </c>
      <c r="E13" s="44">
        <v>230</v>
      </c>
      <c r="F13" s="44">
        <v>1239</v>
      </c>
      <c r="G13" s="44">
        <f t="shared" si="0"/>
        <v>1469</v>
      </c>
      <c r="H13" s="4">
        <v>20</v>
      </c>
    </row>
    <row r="14" spans="1:12" x14ac:dyDescent="0.2">
      <c r="A14" s="33" t="s">
        <v>291</v>
      </c>
      <c r="B14" s="33" t="s">
        <v>291</v>
      </c>
      <c r="C14" s="34">
        <v>22</v>
      </c>
      <c r="D14" s="35">
        <v>57</v>
      </c>
      <c r="E14" s="44">
        <v>89</v>
      </c>
      <c r="F14" s="44">
        <v>834</v>
      </c>
      <c r="G14" s="44">
        <f t="shared" si="0"/>
        <v>923</v>
      </c>
      <c r="H14" s="4">
        <v>35</v>
      </c>
    </row>
    <row r="15" spans="1:12" x14ac:dyDescent="0.2">
      <c r="A15" s="32" t="s">
        <v>273</v>
      </c>
      <c r="B15" s="33" t="s">
        <v>194</v>
      </c>
      <c r="C15" s="34">
        <v>26</v>
      </c>
      <c r="D15" s="35">
        <v>1</v>
      </c>
      <c r="E15" s="44">
        <v>301</v>
      </c>
      <c r="F15" s="44">
        <v>3631</v>
      </c>
      <c r="G15" s="44">
        <f t="shared" si="0"/>
        <v>3932</v>
      </c>
      <c r="H15" s="38">
        <v>160</v>
      </c>
    </row>
    <row r="16" spans="1:12" x14ac:dyDescent="0.2">
      <c r="A16" s="33" t="s">
        <v>171</v>
      </c>
      <c r="B16" s="33" t="s">
        <v>171</v>
      </c>
      <c r="C16" s="34">
        <v>27</v>
      </c>
      <c r="D16" s="35">
        <v>31</v>
      </c>
      <c r="E16" s="44">
        <v>320</v>
      </c>
      <c r="F16" s="44">
        <v>696</v>
      </c>
      <c r="G16" s="44">
        <f t="shared" si="0"/>
        <v>1016</v>
      </c>
      <c r="H16" s="4">
        <v>28</v>
      </c>
    </row>
    <row r="17" spans="1:8" x14ac:dyDescent="0.2">
      <c r="A17" s="33" t="s">
        <v>281</v>
      </c>
      <c r="B17" s="33" t="s">
        <v>281</v>
      </c>
      <c r="C17" s="34">
        <v>29</v>
      </c>
      <c r="D17" s="35">
        <v>9</v>
      </c>
      <c r="E17" s="44">
        <v>62</v>
      </c>
      <c r="F17" s="44">
        <v>140</v>
      </c>
      <c r="G17" s="44">
        <f t="shared" si="0"/>
        <v>202</v>
      </c>
      <c r="H17" s="4">
        <v>20</v>
      </c>
    </row>
    <row r="18" spans="1:8" x14ac:dyDescent="0.2">
      <c r="A18" s="33" t="s">
        <v>2</v>
      </c>
      <c r="B18" s="33" t="s">
        <v>2</v>
      </c>
      <c r="C18" s="34">
        <v>30</v>
      </c>
      <c r="D18" s="35">
        <v>56</v>
      </c>
      <c r="E18" s="44">
        <v>26</v>
      </c>
      <c r="F18" s="44">
        <v>229</v>
      </c>
      <c r="G18" s="44">
        <f t="shared" si="0"/>
        <v>255</v>
      </c>
      <c r="H18" s="4">
        <v>4</v>
      </c>
    </row>
    <row r="19" spans="1:8" x14ac:dyDescent="0.2">
      <c r="A19" s="33" t="s">
        <v>29</v>
      </c>
      <c r="B19" s="33" t="s">
        <v>29</v>
      </c>
      <c r="C19" s="34">
        <v>32</v>
      </c>
      <c r="D19" s="35">
        <v>28</v>
      </c>
      <c r="E19" s="44">
        <v>131</v>
      </c>
      <c r="F19" s="44">
        <v>127</v>
      </c>
      <c r="G19" s="44">
        <f t="shared" si="0"/>
        <v>258</v>
      </c>
      <c r="H19" s="4">
        <v>12</v>
      </c>
    </row>
    <row r="20" spans="1:8" x14ac:dyDescent="0.2">
      <c r="A20" s="33" t="s">
        <v>274</v>
      </c>
      <c r="B20" s="33" t="s">
        <v>274</v>
      </c>
      <c r="C20" s="34">
        <v>33</v>
      </c>
      <c r="D20" s="35">
        <v>2</v>
      </c>
      <c r="E20" s="44">
        <v>70</v>
      </c>
      <c r="F20" s="44">
        <v>463</v>
      </c>
      <c r="G20" s="44">
        <f t="shared" si="0"/>
        <v>533</v>
      </c>
      <c r="H20" s="4">
        <v>13</v>
      </c>
    </row>
    <row r="21" spans="1:8" x14ac:dyDescent="0.2">
      <c r="A21" s="33" t="s">
        <v>283</v>
      </c>
      <c r="B21" s="33" t="s">
        <v>283</v>
      </c>
      <c r="C21" s="34">
        <v>35</v>
      </c>
      <c r="D21" s="35">
        <v>11</v>
      </c>
      <c r="E21" s="44">
        <v>29</v>
      </c>
      <c r="F21" s="44">
        <v>90</v>
      </c>
      <c r="G21" s="44">
        <f t="shared" si="0"/>
        <v>119</v>
      </c>
      <c r="H21" s="4">
        <v>6</v>
      </c>
    </row>
    <row r="22" spans="1:8" x14ac:dyDescent="0.2">
      <c r="A22" s="33" t="s">
        <v>5</v>
      </c>
      <c r="B22" s="33" t="s">
        <v>5</v>
      </c>
      <c r="C22" s="34">
        <v>36</v>
      </c>
      <c r="D22" s="35">
        <v>63</v>
      </c>
      <c r="E22" s="44">
        <v>9</v>
      </c>
      <c r="F22" s="44">
        <v>108</v>
      </c>
      <c r="G22" s="44">
        <f t="shared" si="0"/>
        <v>117</v>
      </c>
      <c r="H22" s="4">
        <v>30</v>
      </c>
    </row>
    <row r="23" spans="1:8" x14ac:dyDescent="0.2">
      <c r="A23" s="33" t="s">
        <v>288</v>
      </c>
      <c r="B23" s="33" t="s">
        <v>288</v>
      </c>
      <c r="C23" s="34">
        <v>39</v>
      </c>
      <c r="D23" s="35">
        <v>14</v>
      </c>
      <c r="E23" s="44">
        <v>54</v>
      </c>
      <c r="F23" s="44">
        <v>324</v>
      </c>
      <c r="G23" s="44">
        <f t="shared" si="0"/>
        <v>378</v>
      </c>
      <c r="H23" s="4">
        <v>10</v>
      </c>
    </row>
    <row r="24" spans="1:8" x14ac:dyDescent="0.2">
      <c r="A24" s="32" t="s">
        <v>10</v>
      </c>
      <c r="B24" s="33" t="s">
        <v>234</v>
      </c>
      <c r="C24" s="34">
        <v>41</v>
      </c>
      <c r="D24" s="35">
        <v>37</v>
      </c>
      <c r="E24" s="44">
        <v>66</v>
      </c>
      <c r="F24" s="44">
        <v>293</v>
      </c>
      <c r="G24" s="44">
        <f t="shared" si="0"/>
        <v>359</v>
      </c>
      <c r="H24" s="4">
        <v>47</v>
      </c>
    </row>
    <row r="25" spans="1:8" x14ac:dyDescent="0.2">
      <c r="A25" s="33" t="s">
        <v>184</v>
      </c>
      <c r="B25" s="33" t="s">
        <v>184</v>
      </c>
      <c r="C25" s="34">
        <v>42</v>
      </c>
      <c r="D25" s="35">
        <v>46</v>
      </c>
      <c r="E25" s="44">
        <v>15</v>
      </c>
      <c r="F25" s="44">
        <v>77</v>
      </c>
      <c r="G25" s="44">
        <f t="shared" si="0"/>
        <v>92</v>
      </c>
      <c r="H25" s="4">
        <v>20</v>
      </c>
    </row>
    <row r="26" spans="1:8" x14ac:dyDescent="0.2">
      <c r="A26" s="33" t="s">
        <v>11</v>
      </c>
      <c r="B26" s="33" t="s">
        <v>11</v>
      </c>
      <c r="C26" s="34">
        <v>44</v>
      </c>
      <c r="D26" s="35">
        <v>38</v>
      </c>
      <c r="E26" s="44">
        <v>34</v>
      </c>
      <c r="F26" s="44">
        <v>64</v>
      </c>
      <c r="G26" s="44">
        <f t="shared" si="0"/>
        <v>98</v>
      </c>
      <c r="H26" s="4">
        <v>21</v>
      </c>
    </row>
    <row r="27" spans="1:8" x14ac:dyDescent="0.2">
      <c r="A27" s="33" t="s">
        <v>182</v>
      </c>
      <c r="B27" s="33" t="s">
        <v>182</v>
      </c>
      <c r="C27" s="34">
        <v>38</v>
      </c>
      <c r="D27" s="35">
        <v>25</v>
      </c>
      <c r="E27" s="44">
        <v>105</v>
      </c>
      <c r="F27" s="44">
        <v>182</v>
      </c>
      <c r="G27" s="44">
        <f t="shared" si="0"/>
        <v>287</v>
      </c>
      <c r="H27" s="4">
        <v>11</v>
      </c>
    </row>
    <row r="28" spans="1:8" x14ac:dyDescent="0.2">
      <c r="A28" s="33" t="s">
        <v>186</v>
      </c>
      <c r="B28" s="33" t="s">
        <v>186</v>
      </c>
      <c r="C28" s="34">
        <v>46</v>
      </c>
      <c r="D28" s="35">
        <v>59</v>
      </c>
      <c r="E28" s="44">
        <v>18</v>
      </c>
      <c r="F28" s="44">
        <v>15</v>
      </c>
      <c r="G28" s="44">
        <f t="shared" si="0"/>
        <v>33</v>
      </c>
      <c r="H28" s="4">
        <v>2</v>
      </c>
    </row>
    <row r="29" spans="1:8" x14ac:dyDescent="0.2">
      <c r="A29" s="33" t="s">
        <v>7</v>
      </c>
      <c r="B29" s="33" t="s">
        <v>7</v>
      </c>
      <c r="C29" s="34">
        <v>47</v>
      </c>
      <c r="D29" s="35">
        <v>34</v>
      </c>
      <c r="E29" s="44">
        <v>127</v>
      </c>
      <c r="F29" s="44">
        <v>392</v>
      </c>
      <c r="G29" s="44">
        <f t="shared" si="0"/>
        <v>519</v>
      </c>
      <c r="H29" s="4">
        <v>31</v>
      </c>
    </row>
    <row r="30" spans="1:8" x14ac:dyDescent="0.2">
      <c r="A30" s="33" t="s">
        <v>279</v>
      </c>
      <c r="B30" s="33" t="s">
        <v>279</v>
      </c>
      <c r="C30" s="34">
        <v>48</v>
      </c>
      <c r="D30" s="35">
        <v>8</v>
      </c>
      <c r="E30" s="44">
        <v>30</v>
      </c>
      <c r="F30" s="44">
        <v>225</v>
      </c>
      <c r="G30" s="44">
        <f t="shared" si="0"/>
        <v>255</v>
      </c>
      <c r="H30" s="4">
        <v>16</v>
      </c>
    </row>
    <row r="31" spans="1:8" x14ac:dyDescent="0.2">
      <c r="A31" s="33" t="s">
        <v>169</v>
      </c>
      <c r="B31" s="33" t="s">
        <v>169</v>
      </c>
      <c r="C31" s="34">
        <v>49</v>
      </c>
      <c r="D31" s="35">
        <v>29</v>
      </c>
      <c r="E31" s="44">
        <v>19</v>
      </c>
      <c r="F31" s="44">
        <v>101</v>
      </c>
      <c r="G31" s="44">
        <f t="shared" si="0"/>
        <v>120</v>
      </c>
      <c r="H31" s="4">
        <v>20</v>
      </c>
    </row>
    <row r="32" spans="1:8" x14ac:dyDescent="0.2">
      <c r="A32" s="33" t="s">
        <v>14</v>
      </c>
      <c r="B32" s="33" t="s">
        <v>14</v>
      </c>
      <c r="C32" s="34">
        <v>50</v>
      </c>
      <c r="D32" s="35">
        <v>41</v>
      </c>
      <c r="E32" s="44">
        <v>135</v>
      </c>
      <c r="F32" s="44">
        <v>89</v>
      </c>
      <c r="G32" s="44">
        <f t="shared" si="0"/>
        <v>224</v>
      </c>
      <c r="H32" s="4">
        <v>51</v>
      </c>
    </row>
    <row r="33" spans="1:8" x14ac:dyDescent="0.2">
      <c r="A33" s="33" t="s">
        <v>185</v>
      </c>
      <c r="B33" s="33" t="s">
        <v>185</v>
      </c>
      <c r="C33" s="34">
        <v>51</v>
      </c>
      <c r="D33" s="35">
        <v>55</v>
      </c>
      <c r="E33" s="44">
        <v>22</v>
      </c>
      <c r="F33" s="44">
        <v>124</v>
      </c>
      <c r="G33" s="44">
        <f t="shared" si="0"/>
        <v>146</v>
      </c>
      <c r="H33" s="4">
        <v>12</v>
      </c>
    </row>
    <row r="34" spans="1:8" x14ac:dyDescent="0.2">
      <c r="A34" s="33" t="s">
        <v>170</v>
      </c>
      <c r="B34" s="33" t="s">
        <v>170</v>
      </c>
      <c r="C34" s="34">
        <v>52</v>
      </c>
      <c r="D34" s="35">
        <v>30</v>
      </c>
      <c r="E34" s="44">
        <v>93</v>
      </c>
      <c r="F34" s="44">
        <v>60</v>
      </c>
      <c r="G34" s="44">
        <f t="shared" ref="G34:G65" si="1">F34+E34</f>
        <v>153</v>
      </c>
      <c r="H34" s="4">
        <v>14</v>
      </c>
    </row>
    <row r="35" spans="1:8" x14ac:dyDescent="0.2">
      <c r="A35" s="33" t="s">
        <v>284</v>
      </c>
      <c r="B35" s="33" t="s">
        <v>284</v>
      </c>
      <c r="C35" s="34">
        <v>54</v>
      </c>
      <c r="D35" s="35">
        <v>12</v>
      </c>
      <c r="E35" s="44">
        <v>52</v>
      </c>
      <c r="F35" s="44">
        <v>78</v>
      </c>
      <c r="G35" s="44">
        <f t="shared" si="1"/>
        <v>130</v>
      </c>
      <c r="H35" s="4">
        <v>13</v>
      </c>
    </row>
    <row r="36" spans="1:8" x14ac:dyDescent="0.2">
      <c r="A36" s="33" t="s">
        <v>12</v>
      </c>
      <c r="B36" s="33" t="s">
        <v>12</v>
      </c>
      <c r="C36" s="34">
        <v>55</v>
      </c>
      <c r="D36" s="35">
        <v>39</v>
      </c>
      <c r="E36" s="44">
        <v>5</v>
      </c>
      <c r="F36" s="44">
        <v>27</v>
      </c>
      <c r="G36" s="44">
        <f t="shared" si="1"/>
        <v>32</v>
      </c>
      <c r="H36" s="4">
        <v>16</v>
      </c>
    </row>
    <row r="37" spans="1:8" x14ac:dyDescent="0.2">
      <c r="A37" s="33" t="s">
        <v>278</v>
      </c>
      <c r="B37" s="33" t="s">
        <v>278</v>
      </c>
      <c r="C37" s="34">
        <v>56</v>
      </c>
      <c r="D37" s="35">
        <v>5</v>
      </c>
      <c r="E37" s="44">
        <v>10</v>
      </c>
      <c r="F37" s="44">
        <v>159</v>
      </c>
      <c r="G37" s="44">
        <f t="shared" si="1"/>
        <v>169</v>
      </c>
      <c r="H37" s="4">
        <v>12</v>
      </c>
    </row>
    <row r="38" spans="1:8" x14ac:dyDescent="0.2">
      <c r="A38" s="33" t="s">
        <v>16</v>
      </c>
      <c r="B38" s="33" t="s">
        <v>16</v>
      </c>
      <c r="C38" s="34">
        <v>57</v>
      </c>
      <c r="D38" s="35">
        <v>42</v>
      </c>
      <c r="E38" s="44">
        <v>0</v>
      </c>
      <c r="F38" s="44">
        <v>0</v>
      </c>
      <c r="G38" s="44">
        <f t="shared" si="1"/>
        <v>0</v>
      </c>
      <c r="H38" s="4">
        <v>24</v>
      </c>
    </row>
    <row r="39" spans="1:8" x14ac:dyDescent="0.2">
      <c r="A39" s="33" t="s">
        <v>187</v>
      </c>
      <c r="B39" s="33" t="s">
        <v>187</v>
      </c>
      <c r="C39" s="34">
        <v>58</v>
      </c>
      <c r="D39" s="35">
        <v>62</v>
      </c>
      <c r="E39" s="44">
        <v>15</v>
      </c>
      <c r="F39" s="44">
        <v>72</v>
      </c>
      <c r="G39" s="44">
        <f t="shared" si="1"/>
        <v>87</v>
      </c>
      <c r="H39" s="4">
        <v>10</v>
      </c>
    </row>
    <row r="40" spans="1:8" x14ac:dyDescent="0.2">
      <c r="A40" s="33" t="s">
        <v>277</v>
      </c>
      <c r="B40" s="33" t="s">
        <v>277</v>
      </c>
      <c r="C40" s="34">
        <v>59</v>
      </c>
      <c r="D40" s="35">
        <v>3</v>
      </c>
      <c r="E40" s="44">
        <v>48</v>
      </c>
      <c r="F40" s="44">
        <v>329</v>
      </c>
      <c r="G40" s="44">
        <f t="shared" si="1"/>
        <v>377</v>
      </c>
      <c r="H40" s="4">
        <v>8</v>
      </c>
    </row>
    <row r="41" spans="1:8" x14ac:dyDescent="0.2">
      <c r="A41" s="32" t="s">
        <v>286</v>
      </c>
      <c r="B41" s="33" t="s">
        <v>195</v>
      </c>
      <c r="C41" s="34">
        <v>61</v>
      </c>
      <c r="D41" s="35">
        <v>15</v>
      </c>
      <c r="E41" s="44">
        <v>49</v>
      </c>
      <c r="F41" s="44">
        <v>291</v>
      </c>
      <c r="G41" s="44">
        <f t="shared" si="1"/>
        <v>340</v>
      </c>
      <c r="H41" s="4">
        <v>49</v>
      </c>
    </row>
    <row r="42" spans="1:8" x14ac:dyDescent="0.2">
      <c r="A42" s="33" t="s">
        <v>156</v>
      </c>
      <c r="B42" s="33" t="s">
        <v>156</v>
      </c>
      <c r="C42" s="34">
        <v>64</v>
      </c>
      <c r="D42" s="35">
        <v>21</v>
      </c>
      <c r="E42" s="44">
        <v>237</v>
      </c>
      <c r="F42" s="44">
        <v>253</v>
      </c>
      <c r="G42" s="44">
        <f t="shared" si="1"/>
        <v>490</v>
      </c>
      <c r="H42" s="4">
        <v>17</v>
      </c>
    </row>
    <row r="43" spans="1:8" x14ac:dyDescent="0.2">
      <c r="A43" s="33" t="s">
        <v>13</v>
      </c>
      <c r="B43" s="33" t="s">
        <v>13</v>
      </c>
      <c r="C43" s="34">
        <v>65</v>
      </c>
      <c r="D43" s="35">
        <v>40</v>
      </c>
      <c r="E43" s="44">
        <v>48</v>
      </c>
      <c r="F43" s="44">
        <v>28</v>
      </c>
      <c r="G43" s="44">
        <f t="shared" si="1"/>
        <v>76</v>
      </c>
      <c r="H43" s="4">
        <v>9</v>
      </c>
    </row>
    <row r="44" spans="1:8" x14ac:dyDescent="0.2">
      <c r="A44" s="33" t="s">
        <v>275</v>
      </c>
      <c r="B44" s="33" t="s">
        <v>275</v>
      </c>
      <c r="C44" s="34">
        <v>67</v>
      </c>
      <c r="D44" s="35">
        <v>6</v>
      </c>
      <c r="E44" s="44">
        <v>155</v>
      </c>
      <c r="F44" s="44">
        <v>858</v>
      </c>
      <c r="G44" s="44">
        <f t="shared" si="1"/>
        <v>1013</v>
      </c>
      <c r="H44" s="4">
        <v>25</v>
      </c>
    </row>
    <row r="45" spans="1:8" x14ac:dyDescent="0.2">
      <c r="A45" s="33" t="s">
        <v>276</v>
      </c>
      <c r="B45" s="33" t="s">
        <v>276</v>
      </c>
      <c r="C45" s="34">
        <v>68</v>
      </c>
      <c r="D45" s="35">
        <v>4</v>
      </c>
      <c r="E45" s="44">
        <v>73</v>
      </c>
      <c r="F45" s="44">
        <v>190</v>
      </c>
      <c r="G45" s="44">
        <f t="shared" si="1"/>
        <v>263</v>
      </c>
      <c r="H45" s="4">
        <v>15</v>
      </c>
    </row>
    <row r="46" spans="1:8" x14ac:dyDescent="0.2">
      <c r="A46" s="33" t="s">
        <v>158</v>
      </c>
      <c r="B46" s="33" t="s">
        <v>158</v>
      </c>
      <c r="C46" s="34">
        <v>69</v>
      </c>
      <c r="D46" s="35">
        <v>20</v>
      </c>
      <c r="E46" s="44">
        <v>193</v>
      </c>
      <c r="F46" s="44">
        <v>217</v>
      </c>
      <c r="G46" s="44">
        <f t="shared" si="1"/>
        <v>410</v>
      </c>
      <c r="H46" s="4">
        <v>17</v>
      </c>
    </row>
    <row r="47" spans="1:8" x14ac:dyDescent="0.2">
      <c r="A47" s="33" t="s">
        <v>176</v>
      </c>
      <c r="B47" s="33" t="s">
        <v>176</v>
      </c>
      <c r="C47" s="34">
        <v>72</v>
      </c>
      <c r="D47" s="35">
        <v>7</v>
      </c>
      <c r="E47" s="44">
        <v>13</v>
      </c>
      <c r="F47" s="44">
        <v>128</v>
      </c>
      <c r="G47" s="44">
        <f t="shared" si="1"/>
        <v>141</v>
      </c>
      <c r="H47" s="4">
        <v>20</v>
      </c>
    </row>
    <row r="48" spans="1:8" x14ac:dyDescent="0.2">
      <c r="A48" s="33" t="s">
        <v>30</v>
      </c>
      <c r="B48" s="33" t="s">
        <v>30</v>
      </c>
      <c r="C48" s="34">
        <v>73</v>
      </c>
      <c r="D48" s="35">
        <v>27</v>
      </c>
      <c r="E48" s="44">
        <v>22</v>
      </c>
      <c r="F48" s="44">
        <v>81</v>
      </c>
      <c r="G48" s="44">
        <f t="shared" si="1"/>
        <v>103</v>
      </c>
      <c r="H48" s="4">
        <v>21</v>
      </c>
    </row>
    <row r="49" spans="1:8" x14ac:dyDescent="0.2">
      <c r="A49" s="33" t="s">
        <v>0</v>
      </c>
      <c r="B49" s="33" t="s">
        <v>0</v>
      </c>
      <c r="C49" s="34">
        <v>75</v>
      </c>
      <c r="D49" s="35">
        <v>54</v>
      </c>
      <c r="E49" s="44">
        <v>201</v>
      </c>
      <c r="F49" s="44">
        <v>228</v>
      </c>
      <c r="G49" s="44">
        <f t="shared" si="1"/>
        <v>429</v>
      </c>
      <c r="H49" s="4">
        <v>30</v>
      </c>
    </row>
    <row r="50" spans="1:8" x14ac:dyDescent="0.2">
      <c r="A50" s="33" t="s">
        <v>159</v>
      </c>
      <c r="B50" s="33" t="s">
        <v>159</v>
      </c>
      <c r="C50" s="34">
        <v>76</v>
      </c>
      <c r="D50" s="35">
        <v>22</v>
      </c>
      <c r="E50" s="44">
        <v>101</v>
      </c>
      <c r="F50" s="44">
        <v>434</v>
      </c>
      <c r="G50" s="44">
        <f t="shared" si="1"/>
        <v>535</v>
      </c>
      <c r="H50" s="4">
        <v>28</v>
      </c>
    </row>
    <row r="51" spans="1:8" x14ac:dyDescent="0.2">
      <c r="A51" s="33" t="s">
        <v>188</v>
      </c>
      <c r="B51" s="33" t="s">
        <v>188</v>
      </c>
      <c r="C51" s="34">
        <v>77</v>
      </c>
      <c r="D51" s="35">
        <v>33</v>
      </c>
      <c r="E51" s="44">
        <v>55</v>
      </c>
      <c r="F51" s="44">
        <v>25</v>
      </c>
      <c r="G51" s="44">
        <f t="shared" si="1"/>
        <v>80</v>
      </c>
      <c r="H51" s="4">
        <v>15</v>
      </c>
    </row>
    <row r="52" spans="1:8" x14ac:dyDescent="0.2">
      <c r="A52" s="33" t="s">
        <v>153</v>
      </c>
      <c r="B52" s="33" t="s">
        <v>153</v>
      </c>
      <c r="C52" s="34">
        <v>78</v>
      </c>
      <c r="D52" s="35">
        <v>48</v>
      </c>
      <c r="E52" s="44">
        <v>28</v>
      </c>
      <c r="F52" s="44">
        <v>55</v>
      </c>
      <c r="G52" s="44">
        <f t="shared" si="1"/>
        <v>83</v>
      </c>
      <c r="H52" s="4">
        <v>26</v>
      </c>
    </row>
    <row r="53" spans="1:8" x14ac:dyDescent="0.2">
      <c r="A53" s="33" t="s">
        <v>152</v>
      </c>
      <c r="B53" s="33" t="s">
        <v>152</v>
      </c>
      <c r="C53" s="34">
        <v>79</v>
      </c>
      <c r="D53" s="35">
        <v>47</v>
      </c>
      <c r="E53" s="44">
        <v>10</v>
      </c>
      <c r="F53" s="44">
        <v>60</v>
      </c>
      <c r="G53" s="44">
        <f t="shared" si="1"/>
        <v>70</v>
      </c>
      <c r="H53" s="4">
        <v>6</v>
      </c>
    </row>
    <row r="54" spans="1:8" x14ac:dyDescent="0.2">
      <c r="A54" s="33" t="s">
        <v>282</v>
      </c>
      <c r="B54" s="33" t="s">
        <v>282</v>
      </c>
      <c r="C54" s="34">
        <v>82</v>
      </c>
      <c r="D54" s="35">
        <v>10</v>
      </c>
      <c r="E54" s="44">
        <v>23</v>
      </c>
      <c r="F54" s="44">
        <v>100</v>
      </c>
      <c r="G54" s="44">
        <f t="shared" si="1"/>
        <v>123</v>
      </c>
      <c r="H54" s="4">
        <v>12</v>
      </c>
    </row>
    <row r="55" spans="1:8" x14ac:dyDescent="0.2">
      <c r="A55" s="32" t="s">
        <v>155</v>
      </c>
      <c r="B55" s="33" t="s">
        <v>196</v>
      </c>
      <c r="C55" s="34">
        <v>81</v>
      </c>
      <c r="D55" s="35">
        <v>18</v>
      </c>
      <c r="E55" s="44">
        <v>526</v>
      </c>
      <c r="F55" s="44">
        <v>360</v>
      </c>
      <c r="G55" s="44">
        <f t="shared" si="1"/>
        <v>886</v>
      </c>
      <c r="H55" s="4">
        <v>84</v>
      </c>
    </row>
    <row r="56" spans="1:8" x14ac:dyDescent="0.2">
      <c r="A56" s="33" t="s">
        <v>292</v>
      </c>
      <c r="B56" s="33" t="s">
        <v>292</v>
      </c>
      <c r="C56" s="34">
        <v>84</v>
      </c>
      <c r="D56" s="35">
        <v>60</v>
      </c>
      <c r="E56" s="44">
        <v>11</v>
      </c>
      <c r="F56" s="44">
        <v>40</v>
      </c>
      <c r="G56" s="44">
        <f t="shared" si="1"/>
        <v>51</v>
      </c>
      <c r="H56" s="4">
        <v>8</v>
      </c>
    </row>
    <row r="57" spans="1:8" x14ac:dyDescent="0.2">
      <c r="A57" s="32" t="s">
        <v>163</v>
      </c>
      <c r="B57" s="33" t="s">
        <v>233</v>
      </c>
      <c r="C57" s="34">
        <v>85</v>
      </c>
      <c r="D57" s="35">
        <v>26</v>
      </c>
      <c r="E57" s="44">
        <v>6</v>
      </c>
      <c r="F57" s="44">
        <v>475</v>
      </c>
      <c r="G57" s="44">
        <f t="shared" si="1"/>
        <v>481</v>
      </c>
      <c r="H57" s="4">
        <v>44</v>
      </c>
    </row>
    <row r="58" spans="1:8" x14ac:dyDescent="0.2">
      <c r="A58" s="33" t="s">
        <v>9</v>
      </c>
      <c r="B58" s="33" t="s">
        <v>9</v>
      </c>
      <c r="C58" s="34">
        <v>87</v>
      </c>
      <c r="D58" s="35">
        <v>35</v>
      </c>
      <c r="E58" s="44">
        <v>20</v>
      </c>
      <c r="F58" s="44">
        <v>93</v>
      </c>
      <c r="G58" s="44">
        <f t="shared" si="1"/>
        <v>113</v>
      </c>
      <c r="H58" s="4">
        <v>4</v>
      </c>
    </row>
    <row r="59" spans="1:8" x14ac:dyDescent="0.2">
      <c r="A59" s="33" t="s">
        <v>285</v>
      </c>
      <c r="B59" s="33" t="s">
        <v>285</v>
      </c>
      <c r="C59" s="34">
        <v>86</v>
      </c>
      <c r="D59" s="35">
        <v>13</v>
      </c>
      <c r="E59" s="44">
        <v>16</v>
      </c>
      <c r="F59" s="44">
        <v>33</v>
      </c>
      <c r="G59" s="44">
        <f t="shared" si="1"/>
        <v>49</v>
      </c>
      <c r="H59" s="4">
        <v>12</v>
      </c>
    </row>
    <row r="60" spans="1:8" x14ac:dyDescent="0.2">
      <c r="A60" s="33" t="s">
        <v>289</v>
      </c>
      <c r="B60" s="33" t="s">
        <v>289</v>
      </c>
      <c r="C60" s="34">
        <v>89</v>
      </c>
      <c r="D60" s="35">
        <v>16</v>
      </c>
      <c r="E60" s="44">
        <v>32</v>
      </c>
      <c r="F60" s="44">
        <v>97</v>
      </c>
      <c r="G60" s="44">
        <f t="shared" si="1"/>
        <v>129</v>
      </c>
      <c r="H60" s="4">
        <v>13</v>
      </c>
    </row>
    <row r="61" spans="1:8" x14ac:dyDescent="0.2">
      <c r="A61" s="33" t="s">
        <v>160</v>
      </c>
      <c r="B61" s="33" t="s">
        <v>160</v>
      </c>
      <c r="C61" s="34">
        <v>88</v>
      </c>
      <c r="D61" s="35">
        <v>23</v>
      </c>
      <c r="E61" s="44">
        <v>152</v>
      </c>
      <c r="F61" s="44">
        <v>454</v>
      </c>
      <c r="G61" s="44">
        <f t="shared" si="1"/>
        <v>606</v>
      </c>
      <c r="H61" s="4">
        <v>31</v>
      </c>
    </row>
    <row r="62" spans="1:8" x14ac:dyDescent="0.2">
      <c r="A62" s="33" t="s">
        <v>4</v>
      </c>
      <c r="B62" s="33" t="s">
        <v>4</v>
      </c>
      <c r="C62" s="34">
        <v>90</v>
      </c>
      <c r="D62" s="35">
        <v>64</v>
      </c>
      <c r="E62" s="44">
        <v>42</v>
      </c>
      <c r="F62" s="44">
        <v>108</v>
      </c>
      <c r="G62" s="44">
        <f t="shared" si="1"/>
        <v>150</v>
      </c>
      <c r="H62" s="4">
        <v>20</v>
      </c>
    </row>
    <row r="63" spans="1:8" x14ac:dyDescent="0.2">
      <c r="A63" s="32" t="s">
        <v>3</v>
      </c>
      <c r="B63" s="33" t="s">
        <v>238</v>
      </c>
      <c r="C63" s="34">
        <v>91</v>
      </c>
      <c r="D63" s="35">
        <v>61</v>
      </c>
      <c r="E63" s="44">
        <v>70</v>
      </c>
      <c r="F63" s="44">
        <v>238</v>
      </c>
      <c r="G63" s="44">
        <f t="shared" si="1"/>
        <v>308</v>
      </c>
      <c r="H63" s="4">
        <v>0</v>
      </c>
    </row>
    <row r="64" spans="1:8" x14ac:dyDescent="0.2">
      <c r="A64" s="33" t="s">
        <v>280</v>
      </c>
      <c r="B64" s="33" t="s">
        <v>280</v>
      </c>
      <c r="C64" s="34">
        <v>93</v>
      </c>
      <c r="D64" s="35">
        <v>17</v>
      </c>
      <c r="E64" s="44">
        <v>379</v>
      </c>
      <c r="F64" s="44">
        <v>481</v>
      </c>
      <c r="G64" s="44">
        <f t="shared" si="1"/>
        <v>860</v>
      </c>
      <c r="H64" s="4">
        <v>32</v>
      </c>
    </row>
    <row r="65" spans="1:8" x14ac:dyDescent="0.2">
      <c r="A65" s="33" t="s">
        <v>172</v>
      </c>
      <c r="B65" s="33" t="s">
        <v>172</v>
      </c>
      <c r="C65" s="34">
        <v>94</v>
      </c>
      <c r="D65" s="35">
        <v>32</v>
      </c>
      <c r="E65" s="44">
        <v>19</v>
      </c>
      <c r="F65" s="44">
        <v>87</v>
      </c>
      <c r="G65" s="44">
        <f t="shared" si="1"/>
        <v>106</v>
      </c>
      <c r="H65" s="4">
        <v>11</v>
      </c>
    </row>
  </sheetData>
  <autoFilter ref="A1:H65"/>
  <sortState ref="A2:H65">
    <sortCondition ref="B3:B65"/>
  </sortState>
  <phoneticPr fontId="7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Police_carto</vt:lpstr>
      <vt:lpstr>Legal Aid_carto</vt:lpstr>
      <vt:lpstr>Court_carto</vt:lpstr>
      <vt:lpstr>Prison_carto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Cadora</dc:creator>
  <cp:lastModifiedBy>Fazlul K Chow</cp:lastModifiedBy>
  <dcterms:created xsi:type="dcterms:W3CDTF">2018-04-07T09:55:31Z</dcterms:created>
  <dcterms:modified xsi:type="dcterms:W3CDTF">2018-07-03T11:40:43Z</dcterms:modified>
</cp:coreProperties>
</file>